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Public\CustomerCare\Website Calculators\"/>
    </mc:Choice>
  </mc:AlternateContent>
  <bookViews>
    <workbookView xWindow="0" yWindow="0" windowWidth="25200" windowHeight="11985"/>
  </bookViews>
  <sheets>
    <sheet name="Home" sheetId="1" r:id="rId1"/>
    <sheet name="Dist Chg Rate" sheetId="6" state="hidden" r:id="rId2"/>
    <sheet name="Calculation_1" sheetId="3" state="hidden" r:id="rId3"/>
    <sheet name="Calculation_2" sheetId="8" state="hidden" r:id="rId4"/>
    <sheet name="Calculation_3" sheetId="7" state="hidden" r:id="rId5"/>
    <sheet name="Calculation_4" sheetId="2" state="hidden" r:id="rId6"/>
    <sheet name="HDD" sheetId="5" state="hidden" r:id="rId7"/>
  </sheets>
  <externalReferences>
    <externalReference r:id="rId8"/>
  </externalReferences>
  <definedNames>
    <definedName name="lkupNorHDD">[1]lkupTbls!$A$2:$B$367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9" i="6" l="1"/>
  <c r="Y9" i="6"/>
  <c r="Z8" i="6"/>
  <c r="Y8" i="6"/>
  <c r="Z7" i="6"/>
  <c r="Y7" i="6"/>
  <c r="Z6" i="6"/>
  <c r="Y6" i="6"/>
  <c r="Z5" i="6"/>
  <c r="Y5" i="6"/>
  <c r="Z4" i="6"/>
  <c r="Y4" i="6"/>
  <c r="Z3" i="6"/>
  <c r="Y3" i="6"/>
  <c r="Z2" i="6"/>
  <c r="Y2" i="6"/>
  <c r="A1" i="6"/>
  <c r="B1" i="6"/>
  <c r="AB2" i="6"/>
  <c r="AB3" i="6"/>
  <c r="B9" i="1" l="1"/>
  <c r="D105" i="2" l="1"/>
  <c r="D110" i="2" s="1"/>
  <c r="B10" i="1" l="1"/>
  <c r="D41" i="2" l="1"/>
  <c r="D8" i="2"/>
  <c r="D4" i="2"/>
  <c r="D2" i="2"/>
  <c r="D1" i="2"/>
  <c r="D72" i="7"/>
  <c r="D39" i="7"/>
  <c r="D13" i="7"/>
  <c r="D8" i="7"/>
  <c r="D4" i="7"/>
  <c r="D2" i="7"/>
  <c r="D1" i="7"/>
  <c r="D5" i="2" l="1"/>
  <c r="D13" i="2"/>
  <c r="D5" i="7"/>
  <c r="D41" i="7" s="1"/>
  <c r="D38" i="8"/>
  <c r="D43" i="8" s="1"/>
  <c r="D8" i="8"/>
  <c r="D4" i="8"/>
  <c r="D2" i="8"/>
  <c r="D1" i="8"/>
  <c r="D77" i="7"/>
  <c r="D46" i="7"/>
  <c r="D43" i="7"/>
  <c r="D26" i="2"/>
  <c r="D6" i="7" l="1"/>
  <c r="D21" i="7" s="1"/>
  <c r="H32" i="2"/>
  <c r="H26" i="2"/>
  <c r="H27" i="2"/>
  <c r="H28" i="2" s="1"/>
  <c r="D27" i="7"/>
  <c r="D32" i="2"/>
  <c r="H27" i="7"/>
  <c r="D30" i="7"/>
  <c r="D25" i="7"/>
  <c r="H30" i="7"/>
  <c r="D5" i="8"/>
  <c r="D26" i="8" s="1"/>
  <c r="A67" i="2"/>
  <c r="D9" i="7" l="1"/>
  <c r="D10" i="7" s="1"/>
  <c r="D12" i="7" s="1"/>
  <c r="D14" i="7" s="1"/>
  <c r="D16" i="7" s="1"/>
  <c r="A66" i="2"/>
  <c r="D66" i="2" s="1"/>
  <c r="D25" i="8"/>
  <c r="D27" i="8" s="1"/>
  <c r="D6" i="8"/>
  <c r="D9" i="8" s="1"/>
  <c r="D10" i="8" s="1"/>
  <c r="D12" i="8" s="1"/>
  <c r="D13" i="8"/>
  <c r="D89" i="2" l="1"/>
  <c r="D85" i="2"/>
  <c r="D63" i="7"/>
  <c r="D99" i="2"/>
  <c r="D34" i="8"/>
  <c r="D95" i="2"/>
  <c r="D67" i="7"/>
  <c r="D21" i="8"/>
  <c r="D17" i="8"/>
  <c r="D17" i="7"/>
  <c r="D17" i="2"/>
  <c r="H33" i="2" s="1"/>
  <c r="D30" i="8"/>
  <c r="D25" i="3"/>
  <c r="D14" i="8"/>
  <c r="D16" i="8" s="1"/>
  <c r="D29" i="3"/>
  <c r="D17" i="3"/>
  <c r="D13" i="3"/>
  <c r="D18" i="8" l="1"/>
  <c r="D20" i="8" s="1"/>
  <c r="D22" i="8" s="1"/>
  <c r="D24" i="8" s="1"/>
  <c r="D29" i="8" s="1"/>
  <c r="D31" i="8" s="1"/>
  <c r="H31" i="7"/>
  <c r="H32" i="7" s="1"/>
  <c r="H34" i="7" s="1"/>
  <c r="D38" i="7"/>
  <c r="D40" i="7" s="1"/>
  <c r="D42" i="7" s="1"/>
  <c r="D44" i="7" s="1"/>
  <c r="D47" i="7" s="1"/>
  <c r="D48" i="7" s="1"/>
  <c r="D51" i="7" s="1"/>
  <c r="D31" i="7"/>
  <c r="D32" i="7" s="1"/>
  <c r="D34" i="7" s="1"/>
  <c r="D18" i="7"/>
  <c r="D20" i="7" s="1"/>
  <c r="D22" i="7" s="1"/>
  <c r="D8" i="3"/>
  <c r="D4" i="3"/>
  <c r="D2" i="3"/>
  <c r="D1" i="3"/>
  <c r="D33" i="8" l="1"/>
  <c r="D35" i="8" s="1"/>
  <c r="D37" i="8" s="1"/>
  <c r="D40" i="8" s="1"/>
  <c r="D42" i="8" s="1"/>
  <c r="D44" i="8" s="1"/>
  <c r="D24" i="7"/>
  <c r="D26" i="7" s="1"/>
  <c r="H35" i="7"/>
  <c r="H36" i="7" s="1"/>
  <c r="D59" i="7" s="1"/>
  <c r="D35" i="7"/>
  <c r="D36" i="7" s="1"/>
  <c r="D60" i="7" s="1"/>
  <c r="F55" i="7"/>
  <c r="F56" i="7"/>
  <c r="D52" i="7"/>
  <c r="D5" i="3"/>
  <c r="D6" i="3" s="1"/>
  <c r="D21" i="3" s="1"/>
  <c r="D34" i="3"/>
  <c r="D6" i="2"/>
  <c r="D9" i="2" s="1"/>
  <c r="D10" i="2" s="1"/>
  <c r="D12" i="2" s="1"/>
  <c r="D14" i="2" s="1"/>
  <c r="D16" i="2" s="1"/>
  <c r="D18" i="2" s="1"/>
  <c r="D20" i="2" s="1"/>
  <c r="D27" i="2"/>
  <c r="D28" i="2" s="1"/>
  <c r="F66" i="2" s="1"/>
  <c r="D33" i="2"/>
  <c r="D34" i="2" s="1"/>
  <c r="H34" i="2"/>
  <c r="D67" i="2" s="1"/>
  <c r="D40" i="2"/>
  <c r="D42" i="2" s="1"/>
  <c r="D43" i="2"/>
  <c r="D45" i="2"/>
  <c r="D48" i="2"/>
  <c r="D36" i="2" l="1"/>
  <c r="F67" i="2"/>
  <c r="F59" i="7"/>
  <c r="H59" i="7" s="1"/>
  <c r="F60" i="7"/>
  <c r="H60" i="7" s="1"/>
  <c r="H36" i="2"/>
  <c r="H28" i="7"/>
  <c r="D55" i="7" s="1"/>
  <c r="H55" i="7" s="1"/>
  <c r="D28" i="7"/>
  <c r="D56" i="7" s="1"/>
  <c r="H56" i="7" s="1"/>
  <c r="D44" i="2"/>
  <c r="D46" i="2" s="1"/>
  <c r="D49" i="2" s="1"/>
  <c r="D50" i="2" s="1"/>
  <c r="D53" i="2" s="1"/>
  <c r="D21" i="2"/>
  <c r="D22" i="2" s="1"/>
  <c r="H29" i="2" s="1"/>
  <c r="H30" i="2" s="1"/>
  <c r="D57" i="2" s="1"/>
  <c r="D71" i="2" s="1"/>
  <c r="D9" i="3"/>
  <c r="D10" i="3" s="1"/>
  <c r="D12" i="3" s="1"/>
  <c r="D14" i="3" s="1"/>
  <c r="D16" i="3" s="1"/>
  <c r="D18" i="3" s="1"/>
  <c r="D20" i="3" s="1"/>
  <c r="D22" i="3" s="1"/>
  <c r="D24" i="3" s="1"/>
  <c r="D26" i="3" s="1"/>
  <c r="D28" i="3" s="1"/>
  <c r="F76" i="2" l="1"/>
  <c r="D81" i="2"/>
  <c r="D76" i="2"/>
  <c r="D66" i="7"/>
  <c r="D68" i="7" s="1"/>
  <c r="D62" i="7"/>
  <c r="D64" i="7" s="1"/>
  <c r="D29" i="2"/>
  <c r="H37" i="2"/>
  <c r="H38" i="2" s="1"/>
  <c r="D61" i="2" s="1"/>
  <c r="D72" i="2" s="1"/>
  <c r="D37" i="2"/>
  <c r="D38" i="2" s="1"/>
  <c r="D62" i="2" s="1"/>
  <c r="F72" i="2" s="1"/>
  <c r="D54" i="2"/>
  <c r="F82" i="2" l="1"/>
  <c r="D82" i="2"/>
  <c r="D88" i="2" s="1"/>
  <c r="D90" i="2" s="1"/>
  <c r="D77" i="2"/>
  <c r="D84" i="2" s="1"/>
  <c r="D86" i="2" s="1"/>
  <c r="F77" i="2"/>
  <c r="D94" i="2" s="1"/>
  <c r="D96" i="2" s="1"/>
  <c r="D30" i="2"/>
  <c r="D58" i="2" s="1"/>
  <c r="F71" i="2" s="1"/>
  <c r="F81" i="2" s="1"/>
  <c r="D71" i="7"/>
  <c r="D74" i="7" s="1"/>
  <c r="D76" i="7" s="1"/>
  <c r="D78" i="7" s="1"/>
  <c r="D92" i="2" l="1"/>
  <c r="D98" i="2"/>
  <c r="D100" i="2" s="1"/>
  <c r="D102" i="2" s="1"/>
  <c r="D31" i="3"/>
  <c r="D104" i="2" l="1"/>
  <c r="D107" i="2" s="1"/>
  <c r="D109" i="2" s="1"/>
  <c r="D111" i="2" s="1"/>
  <c r="D33" i="3"/>
  <c r="D35" i="3" s="1"/>
  <c r="B12" i="1" l="1"/>
</calcChain>
</file>

<file path=xl/sharedStrings.xml><?xml version="1.0" encoding="utf-8"?>
<sst xmlns="http://schemas.openxmlformats.org/spreadsheetml/2006/main" count="439" uniqueCount="121">
  <si>
    <t>Service Date From</t>
  </si>
  <si>
    <t>Service Date To</t>
  </si>
  <si>
    <t>Base Load</t>
  </si>
  <si>
    <t>Total Consumption</t>
  </si>
  <si>
    <t>Actual HDD</t>
  </si>
  <si>
    <t>Normalized HDD</t>
  </si>
  <si>
    <t>Heat Factor</t>
  </si>
  <si>
    <t>=</t>
  </si>
  <si>
    <t>x</t>
  </si>
  <si>
    <t>Actual Total Nov. Dist Chg</t>
  </si>
  <si>
    <t>Weather Normalization Factor</t>
  </si>
  <si>
    <t>-</t>
  </si>
  <si>
    <t>÷</t>
  </si>
  <si>
    <t>+</t>
  </si>
  <si>
    <t>Normalized Head Block Use</t>
  </si>
  <si>
    <t>Heating Capacity</t>
  </si>
  <si>
    <t>Heating Rate Change Factor</t>
  </si>
  <si>
    <t>Number of Days</t>
  </si>
  <si>
    <t>Breakpoint</t>
  </si>
  <si>
    <t>Domestic Capacity</t>
  </si>
  <si>
    <t>Heating Use</t>
  </si>
  <si>
    <t>Domestic Use</t>
  </si>
  <si>
    <t>Daily Capacity</t>
  </si>
  <si>
    <t>Total Normalized HDD</t>
  </si>
  <si>
    <t>Total Normalized Use</t>
  </si>
  <si>
    <t>Normalized Use Per Day</t>
  </si>
  <si>
    <t>Base Use</t>
  </si>
  <si>
    <t>Normalized Heating Use</t>
  </si>
  <si>
    <t>Normalization Slope</t>
  </si>
  <si>
    <t>Actual Heating Use</t>
  </si>
  <si>
    <t>Use To</t>
  </si>
  <si>
    <t>Service Date on bill +1</t>
  </si>
  <si>
    <t>Use From</t>
  </si>
  <si>
    <t>Distribution Chg Rate</t>
  </si>
  <si>
    <t>Normalized Distribution Chg</t>
  </si>
  <si>
    <t>Actual Distribution Chg</t>
  </si>
  <si>
    <t>Normal HDD</t>
  </si>
  <si>
    <t>umDate</t>
  </si>
  <si>
    <t>HDD_Actual</t>
  </si>
  <si>
    <t>HDD_Normal</t>
  </si>
  <si>
    <t>R3</t>
  </si>
  <si>
    <t>R1</t>
  </si>
  <si>
    <t>R4</t>
  </si>
  <si>
    <t>R5</t>
  </si>
  <si>
    <t>R6</t>
  </si>
  <si>
    <t>R7</t>
  </si>
  <si>
    <t>C41</t>
  </si>
  <si>
    <t>C42</t>
  </si>
  <si>
    <t>C43</t>
  </si>
  <si>
    <t>C44</t>
  </si>
  <si>
    <t>C45</t>
  </si>
  <si>
    <t>C46</t>
  </si>
  <si>
    <t>C51</t>
  </si>
  <si>
    <t>C52</t>
  </si>
  <si>
    <t>C53</t>
  </si>
  <si>
    <t>C54</t>
  </si>
  <si>
    <t>C55</t>
  </si>
  <si>
    <t>C56</t>
  </si>
  <si>
    <t>C57</t>
  </si>
  <si>
    <t>C58</t>
  </si>
  <si>
    <t>I41</t>
  </si>
  <si>
    <t>I42</t>
  </si>
  <si>
    <t>I43</t>
  </si>
  <si>
    <t>I44</t>
  </si>
  <si>
    <t>I45</t>
  </si>
  <si>
    <t>I46</t>
  </si>
  <si>
    <t>I51</t>
  </si>
  <si>
    <t>I52</t>
  </si>
  <si>
    <t>I53</t>
  </si>
  <si>
    <t>I54</t>
  </si>
  <si>
    <t>I55</t>
  </si>
  <si>
    <t>I56</t>
  </si>
  <si>
    <t>I57</t>
  </si>
  <si>
    <t>I58</t>
  </si>
  <si>
    <t>No of Days</t>
  </si>
  <si>
    <t>Prorated Breakpoint</t>
  </si>
  <si>
    <t>Total Normalized Distribution Chg</t>
  </si>
  <si>
    <t>Head Block Rate</t>
  </si>
  <si>
    <t>Head Block Dist Chg</t>
  </si>
  <si>
    <t>Tail Block Use</t>
  </si>
  <si>
    <t>Tail Block Rate</t>
  </si>
  <si>
    <t>Tail Block Dist Chg</t>
  </si>
  <si>
    <t>Month 2 Days in Billing Period</t>
  </si>
  <si>
    <t>Month 1 Days  in Billing Period</t>
  </si>
  <si>
    <t>Normalized HDD in Month 1</t>
  </si>
  <si>
    <t>Normalized HDD in Month 2</t>
  </si>
  <si>
    <t>Month 2 Domestic Use</t>
  </si>
  <si>
    <t>Month 2</t>
  </si>
  <si>
    <t>Month 2 Head Block Rate</t>
  </si>
  <si>
    <t>Month 1 Domestic Use</t>
  </si>
  <si>
    <t>Month 1</t>
  </si>
  <si>
    <t>Total Use Month 1</t>
  </si>
  <si>
    <t>Month 1 Distribution Chg Rate</t>
  </si>
  <si>
    <t>Month 1 Normalized Dist Chg</t>
  </si>
  <si>
    <t>Total Use Month 2</t>
  </si>
  <si>
    <t>Month 2 Distribution Chg Rate</t>
  </si>
  <si>
    <t>Month 2 Normalized Dist Chg</t>
  </si>
  <si>
    <t>Total Normalized Dist Chg</t>
  </si>
  <si>
    <t>Month 1 Head Block Rate</t>
  </si>
  <si>
    <t>Number of Days Month 2</t>
  </si>
  <si>
    <t>Number of Days Month 1</t>
  </si>
  <si>
    <t>Normalized Tail Block Use</t>
  </si>
  <si>
    <t>Normalized Head Block Billed</t>
  </si>
  <si>
    <t>Normalized Tail Block Billed</t>
  </si>
  <si>
    <t>Month 1 Head Block Total Use</t>
  </si>
  <si>
    <t>Month 1 Head Block Dist Chg</t>
  </si>
  <si>
    <t>Month 1 Tail Block Total Use</t>
  </si>
  <si>
    <t>Total Normalized Dist Chg Month 1</t>
  </si>
  <si>
    <t>Month 2 Head Block Total Use</t>
  </si>
  <si>
    <t>Month 2 Head Block Dist Chg</t>
  </si>
  <si>
    <t>Month 2 Tail Block Total Use</t>
  </si>
  <si>
    <t>Total Normalized Dist Chg Month 2</t>
  </si>
  <si>
    <t>Total Normalized Distribution Charge</t>
  </si>
  <si>
    <t>Normal Weather Adj</t>
  </si>
  <si>
    <t>Normal Weather Adjustment Calculator</t>
  </si>
  <si>
    <t>Enter this Information from Your bill</t>
  </si>
  <si>
    <t>Your Rate Code</t>
  </si>
  <si>
    <t>Therms</t>
  </si>
  <si>
    <t>Obtain this information by calling Liberty Utilities Customer Care 800-833-4200</t>
  </si>
  <si>
    <r>
      <rPr>
        <b/>
        <sz val="10"/>
        <color theme="1"/>
        <rFont val="Calibri"/>
        <family val="2"/>
        <scheme val="minor"/>
      </rPr>
      <t>What is a Heating Degree Day (HDD)?</t>
    </r>
    <r>
      <rPr>
        <sz val="10"/>
        <color theme="1"/>
        <rFont val="Calibri"/>
        <family val="2"/>
        <scheme val="minor"/>
      </rPr>
      <t xml:space="preserve"> In the utility business, there is a standard called the Heating Degree Day, or HDD, that represents the demand for energy needed to heat your home. The HDD Value for a day is the average daily temperature subtracted from 65</t>
    </r>
  </si>
  <si>
    <t>43-pr3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</si>
</sst>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??_);_(@_)"/>
    <numFmt numFmtId="165" formatCode="0.00000"/>
    <numFmt numFmtId="166" formatCode="_(&quot;$&quot;* #,##0.0000_);_(&quot;$&quot;* \(#,##0.0000\);_(&quot;$&quot;* &quot;-&quot;??_);_(@_)"/>
    <numFmt numFmtId="167" formatCode="_(* #,##0_);_(* \(#,##0\);_(* &quot;-&quot;??_);_(@_)"/>
    <numFmt numFmtId="168" formatCode="_(* #,##0.00000_);_(* \(#,##0.00000\);_(* &quot;-&quot;??_);_(@_)"/>
    <numFmt numFmtId="169" formatCode="_(* #,##0.0000000_);_(* \(#,##0.0000000\);_(* &quot;-&quot;??_);_(@_)"/>
    <numFmt numFmtId="170" formatCode="0.0000"/>
    <numFmt numFmtId="171" formatCode="&quot;$&quot;0.00\ \C\h\a\r\g\e;&quot;$&quot;0.00\ \C\r\e\d\i\t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2" applyFont="1" applyBorder="1"/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0" borderId="0" xfId="0" applyBorder="1"/>
    <xf numFmtId="0" fontId="0" fillId="2" borderId="1" xfId="0" applyFill="1" applyBorder="1"/>
    <xf numFmtId="0" fontId="0" fillId="0" borderId="0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Fill="1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Fill="1" applyBorder="1"/>
    <xf numFmtId="0" fontId="0" fillId="0" borderId="7" xfId="0" applyBorder="1" applyAlignment="1">
      <alignment horizontal="right"/>
    </xf>
    <xf numFmtId="165" fontId="0" fillId="0" borderId="1" xfId="0" applyNumberFormat="1" applyBorder="1"/>
    <xf numFmtId="0" fontId="0" fillId="0" borderId="8" xfId="0" applyFill="1" applyBorder="1"/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right"/>
    </xf>
    <xf numFmtId="0" fontId="0" fillId="0" borderId="1" xfId="0" applyFill="1" applyBorder="1"/>
    <xf numFmtId="44" fontId="0" fillId="0" borderId="0" xfId="2" applyFont="1" applyFill="1" applyBorder="1"/>
    <xf numFmtId="0" fontId="0" fillId="0" borderId="1" xfId="2" applyNumberFormat="1" applyFont="1" applyFill="1" applyBorder="1"/>
    <xf numFmtId="44" fontId="0" fillId="0" borderId="1" xfId="2" applyFont="1" applyBorder="1" applyAlignment="1">
      <alignment horizontal="center"/>
    </xf>
    <xf numFmtId="44" fontId="0" fillId="0" borderId="12" xfId="2" applyFont="1" applyBorder="1"/>
    <xf numFmtId="0" fontId="0" fillId="0" borderId="1" xfId="0" applyBorder="1" applyAlignment="1">
      <alignment horizontal="center" vertical="center" wrapText="1"/>
    </xf>
    <xf numFmtId="0" fontId="0" fillId="0" borderId="1" xfId="2" applyNumberFormat="1" applyFont="1" applyBorder="1"/>
    <xf numFmtId="0" fontId="0" fillId="0" borderId="13" xfId="0" applyBorder="1" applyAlignment="1">
      <alignment horizontal="center"/>
    </xf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1" xfId="0" applyFill="1" applyBorder="1"/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44" fontId="0" fillId="0" borderId="1" xfId="2" applyFont="1" applyFill="1" applyBorder="1"/>
    <xf numFmtId="44" fontId="0" fillId="0" borderId="1" xfId="2" applyFont="1" applyFill="1" applyBorder="1" applyAlignment="1">
      <alignment horizontal="center"/>
    </xf>
    <xf numFmtId="44" fontId="0" fillId="0" borderId="12" xfId="2" applyFont="1" applyFill="1" applyBorder="1"/>
    <xf numFmtId="165" fontId="0" fillId="0" borderId="1" xfId="2" applyNumberFormat="1" applyFont="1" applyFill="1" applyBorder="1"/>
    <xf numFmtId="44" fontId="0" fillId="0" borderId="2" xfId="2" applyFont="1" applyFill="1" applyBorder="1" applyAlignment="1">
      <alignment horizontal="center"/>
    </xf>
    <xf numFmtId="44" fontId="0" fillId="0" borderId="15" xfId="2" applyFont="1" applyFill="1" applyBorder="1" applyAlignment="1">
      <alignment horizontal="right"/>
    </xf>
    <xf numFmtId="165" fontId="0" fillId="0" borderId="2" xfId="2" applyNumberFormat="1" applyFont="1" applyFill="1" applyBorder="1"/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right"/>
    </xf>
    <xf numFmtId="44" fontId="0" fillId="0" borderId="0" xfId="2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right"/>
    </xf>
    <xf numFmtId="166" fontId="0" fillId="0" borderId="0" xfId="2" applyNumberFormat="1" applyFont="1" applyFill="1" applyBorder="1"/>
    <xf numFmtId="166" fontId="0" fillId="0" borderId="0" xfId="2" applyNumberFormat="1" applyFont="1" applyFill="1" applyBorder="1" applyAlignment="1">
      <alignment horizontal="center"/>
    </xf>
    <xf numFmtId="167" fontId="0" fillId="0" borderId="1" xfId="1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14" fontId="0" fillId="0" borderId="0" xfId="0" applyNumberFormat="1" applyFill="1" applyBorder="1" applyAlignment="1">
      <alignment horizontal="center" wrapText="1"/>
    </xf>
    <xf numFmtId="14" fontId="0" fillId="0" borderId="0" xfId="0" applyNumberFormat="1" applyFill="1" applyBorder="1"/>
    <xf numFmtId="14" fontId="0" fillId="0" borderId="0" xfId="0" applyNumberFormat="1" applyFill="1" applyBorder="1" applyAlignment="1">
      <alignment horizontal="center"/>
    </xf>
    <xf numFmtId="14" fontId="0" fillId="0" borderId="1" xfId="0" applyNumberFormat="1" applyBorder="1"/>
    <xf numFmtId="14" fontId="0" fillId="0" borderId="0" xfId="0" applyNumberFormat="1"/>
    <xf numFmtId="2" fontId="0" fillId="0" borderId="0" xfId="0" applyNumberFormat="1"/>
    <xf numFmtId="0" fontId="0" fillId="0" borderId="16" xfId="0" applyFill="1" applyBorder="1" applyAlignment="1">
      <alignment horizontal="center"/>
    </xf>
    <xf numFmtId="0" fontId="0" fillId="0" borderId="13" xfId="0" applyFill="1" applyBorder="1"/>
    <xf numFmtId="0" fontId="0" fillId="0" borderId="14" xfId="0" applyFill="1" applyBorder="1"/>
    <xf numFmtId="0" fontId="0" fillId="0" borderId="12" xfId="0" applyFill="1" applyBorder="1"/>
    <xf numFmtId="44" fontId="0" fillId="0" borderId="0" xfId="2" applyFont="1"/>
    <xf numFmtId="0" fontId="0" fillId="0" borderId="0" xfId="0" applyAlignment="1">
      <alignment horizontal="center"/>
    </xf>
    <xf numFmtId="14" fontId="0" fillId="0" borderId="1" xfId="0" applyNumberFormat="1" applyFill="1" applyBorder="1"/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" xfId="0" applyFill="1" applyBorder="1"/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9" xfId="0" applyFill="1" applyBorder="1" applyAlignment="1">
      <alignment horizontal="center"/>
    </xf>
    <xf numFmtId="0" fontId="0" fillId="0" borderId="9" xfId="0" applyFill="1" applyBorder="1"/>
    <xf numFmtId="0" fontId="0" fillId="0" borderId="7" xfId="0" applyFill="1" applyBorder="1" applyAlignment="1">
      <alignment horizontal="right"/>
    </xf>
    <xf numFmtId="165" fontId="0" fillId="0" borderId="1" xfId="0" applyNumberFormat="1" applyFill="1" applyBorder="1"/>
    <xf numFmtId="0" fontId="0" fillId="0" borderId="5" xfId="0" applyFill="1" applyBorder="1" applyAlignment="1">
      <alignment horizontal="right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44" fontId="0" fillId="0" borderId="1" xfId="0" applyNumberFormat="1" applyFill="1" applyBorder="1"/>
    <xf numFmtId="164" fontId="3" fillId="0" borderId="0" xfId="0" applyNumberFormat="1" applyFont="1" applyFill="1" applyBorder="1" applyAlignment="1">
      <alignment horizontal="center"/>
    </xf>
    <xf numFmtId="44" fontId="0" fillId="0" borderId="13" xfId="0" applyNumberFormat="1" applyFill="1" applyBorder="1"/>
    <xf numFmtId="44" fontId="0" fillId="0" borderId="13" xfId="2" applyFont="1" applyFill="1" applyBorder="1"/>
    <xf numFmtId="169" fontId="0" fillId="0" borderId="1" xfId="1" applyNumberFormat="1" applyFont="1" applyFill="1" applyBorder="1"/>
    <xf numFmtId="0" fontId="0" fillId="0" borderId="25" xfId="0" applyFill="1" applyBorder="1" applyAlignment="1">
      <alignment horizontal="right"/>
    </xf>
    <xf numFmtId="0" fontId="0" fillId="0" borderId="26" xfId="0" applyBorder="1" applyAlignment="1">
      <alignment horizontal="center"/>
    </xf>
    <xf numFmtId="168" fontId="0" fillId="0" borderId="15" xfId="0" applyNumberFormat="1" applyBorder="1"/>
    <xf numFmtId="0" fontId="2" fillId="0" borderId="0" xfId="0" applyFont="1" applyFill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65" fontId="0" fillId="0" borderId="0" xfId="0" applyNumberFormat="1"/>
    <xf numFmtId="170" fontId="5" fillId="0" borderId="0" xfId="0" applyNumberFormat="1" applyFont="1" applyFill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Protection="1">
      <protection locked="0"/>
    </xf>
    <xf numFmtId="0" fontId="0" fillId="6" borderId="17" xfId="0" applyFill="1" applyBorder="1" applyProtection="1">
      <protection locked="0"/>
    </xf>
    <xf numFmtId="14" fontId="0" fillId="6" borderId="31" xfId="0" applyNumberFormat="1" applyFill="1" applyBorder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0" fillId="5" borderId="20" xfId="0" applyFill="1" applyBorder="1" applyProtection="1">
      <protection locked="0"/>
    </xf>
    <xf numFmtId="14" fontId="0" fillId="5" borderId="32" xfId="0" applyNumberFormat="1" applyFill="1" applyBorder="1" applyProtection="1">
      <protection locked="0"/>
    </xf>
    <xf numFmtId="0" fontId="0" fillId="6" borderId="20" xfId="0" applyFill="1" applyBorder="1" applyProtection="1">
      <protection locked="0"/>
    </xf>
    <xf numFmtId="0" fontId="0" fillId="6" borderId="32" xfId="0" applyFill="1" applyBorder="1" applyAlignment="1" applyProtection="1">
      <alignment horizontal="right"/>
      <protection locked="0"/>
    </xf>
    <xf numFmtId="0" fontId="0" fillId="5" borderId="22" xfId="0" applyFill="1" applyBorder="1" applyProtection="1">
      <protection locked="0"/>
    </xf>
    <xf numFmtId="0" fontId="0" fillId="5" borderId="33" xfId="0" applyFill="1" applyBorder="1" applyProtection="1">
      <protection locked="0"/>
    </xf>
    <xf numFmtId="0" fontId="0" fillId="6" borderId="31" xfId="0" applyFill="1" applyBorder="1" applyProtection="1">
      <protection locked="0"/>
    </xf>
    <xf numFmtId="0" fontId="0" fillId="5" borderId="32" xfId="0" applyFill="1" applyBorder="1" applyProtection="1">
      <protection locked="0"/>
    </xf>
    <xf numFmtId="0" fontId="0" fillId="6" borderId="22" xfId="0" applyFill="1" applyBorder="1" applyProtection="1">
      <protection locked="0"/>
    </xf>
    <xf numFmtId="0" fontId="0" fillId="6" borderId="33" xfId="0" applyFill="1" applyBorder="1" applyProtection="1">
      <protection locked="0"/>
    </xf>
    <xf numFmtId="0" fontId="0" fillId="5" borderId="17" xfId="0" applyFill="1" applyBorder="1" applyProtection="1">
      <protection locked="0"/>
    </xf>
    <xf numFmtId="0" fontId="6" fillId="3" borderId="27" xfId="0" applyFont="1" applyFill="1" applyBorder="1" applyProtection="1">
      <protection locked="0"/>
    </xf>
    <xf numFmtId="0" fontId="0" fillId="5" borderId="31" xfId="0" applyFill="1" applyBorder="1" applyProtection="1"/>
    <xf numFmtId="0" fontId="0" fillId="6" borderId="33" xfId="0" applyFill="1" applyBorder="1" applyProtection="1"/>
    <xf numFmtId="171" fontId="6" fillId="3" borderId="30" xfId="2" applyNumberFormat="1" applyFont="1" applyFill="1" applyBorder="1" applyProtection="1"/>
    <xf numFmtId="0" fontId="0" fillId="0" borderId="0" xfId="0" applyProtection="1"/>
    <xf numFmtId="1" fontId="0" fillId="0" borderId="0" xfId="0" applyNumberFormat="1"/>
    <xf numFmtId="0" fontId="0" fillId="4" borderId="23" xfId="0" applyFill="1" applyBorder="1" applyAlignment="1" applyProtection="1">
      <alignment horizontal="center"/>
      <protection locked="0"/>
    </xf>
    <xf numFmtId="0" fontId="7" fillId="4" borderId="23" xfId="0" applyFont="1" applyFill="1" applyBorder="1" applyAlignment="1" applyProtection="1">
      <alignment horizontal="center" wrapText="1"/>
      <protection locked="0"/>
    </xf>
    <xf numFmtId="0" fontId="6" fillId="4" borderId="23" xfId="0" applyFont="1" applyFill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8" fillId="3" borderId="28" xfId="0" applyFont="1" applyFill="1" applyBorder="1" applyAlignment="1" applyProtection="1">
      <alignment horizontal="center" vertical="center" wrapText="1"/>
      <protection locked="0"/>
    </xf>
    <xf numFmtId="0" fontId="0" fillId="3" borderId="28" xfId="0" applyFill="1" applyBorder="1" applyAlignment="1" applyProtection="1">
      <alignment horizontal="center" vertical="center" wrapText="1"/>
      <protection locked="0"/>
    </xf>
    <xf numFmtId="0" fontId="0" fillId="3" borderId="29" xfId="0" applyFill="1" applyBorder="1" applyAlignment="1" applyProtection="1">
      <alignment horizontal="center" vertical="center" wrapText="1"/>
      <protection locked="0"/>
    </xf>
    <xf numFmtId="0" fontId="0" fillId="5" borderId="18" xfId="0" applyFill="1" applyBorder="1" applyAlignment="1" applyProtection="1">
      <alignment horizontal="center" vertical="center" wrapText="1"/>
      <protection locked="0"/>
    </xf>
    <xf numFmtId="0" fontId="0" fillId="5" borderId="19" xfId="0" applyFill="1" applyBorder="1" applyAlignment="1" applyProtection="1">
      <alignment horizontal="center" vertical="center" wrapText="1"/>
      <protection locked="0"/>
    </xf>
    <xf numFmtId="0" fontId="0" fillId="5" borderId="23" xfId="0" applyFill="1" applyBorder="1" applyAlignment="1" applyProtection="1">
      <alignment horizontal="center" vertical="center" wrapText="1"/>
      <protection locked="0"/>
    </xf>
    <xf numFmtId="0" fontId="0" fillId="5" borderId="24" xfId="0" applyFill="1" applyBorder="1" applyAlignment="1" applyProtection="1">
      <alignment horizontal="center" vertical="center" wrapText="1"/>
      <protection locked="0"/>
    </xf>
    <xf numFmtId="0" fontId="0" fillId="5" borderId="0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6" borderId="18" xfId="0" applyFill="1" applyBorder="1" applyAlignment="1" applyProtection="1">
      <alignment horizontal="center" vertical="center" wrapText="1"/>
      <protection locked="0"/>
    </xf>
    <xf numFmtId="0" fontId="0" fillId="6" borderId="19" xfId="0" applyFill="1" applyBorder="1" applyAlignment="1" applyProtection="1">
      <alignment horizontal="center" vertical="center" wrapText="1"/>
      <protection locked="0"/>
    </xf>
    <xf numFmtId="0" fontId="0" fillId="6" borderId="0" xfId="0" applyFill="1" applyBorder="1" applyAlignment="1" applyProtection="1">
      <alignment horizontal="center" vertical="center" wrapText="1"/>
      <protection locked="0"/>
    </xf>
    <xf numFmtId="0" fontId="0" fillId="6" borderId="21" xfId="0" applyFill="1" applyBorder="1" applyAlignment="1" applyProtection="1">
      <alignment horizontal="center" vertical="center" wrapText="1"/>
      <protection locked="0"/>
    </xf>
    <xf numFmtId="0" fontId="0" fillId="6" borderId="23" xfId="0" applyFill="1" applyBorder="1" applyAlignment="1" applyProtection="1">
      <alignment horizontal="center" vertical="center" wrapText="1"/>
      <protection locked="0"/>
    </xf>
    <xf numFmtId="0" fontId="0" fillId="6" borderId="24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76201</xdr:rowOff>
    </xdr:from>
    <xdr:to>
      <xdr:col>1</xdr:col>
      <xdr:colOff>504825</xdr:colOff>
      <xdr:row>0</xdr:row>
      <xdr:rowOff>535629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76201"/>
          <a:ext cx="2286000" cy="4594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tilities.local\users\CustomerCare\Billing\Gas\NEW%20Gas%20Manual%20bill%20Calculator%20w%20W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Calc"/>
      <sheetName val="RateLkUp"/>
      <sheetName val="FPO"/>
      <sheetName val="40-GC41"/>
      <sheetName val="40-GC42"/>
      <sheetName val="40-GC43"/>
      <sheetName val="40-GC51"/>
      <sheetName val="40-GC52"/>
      <sheetName val="40-GC53"/>
      <sheetName val="40-GC54"/>
      <sheetName val="40-GR1"/>
      <sheetName val="40-GR3"/>
      <sheetName val="40-GR4"/>
      <sheetName val="HDD"/>
      <sheetName val="Deks-MCF"/>
      <sheetName val="lkupTb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>
            <v>101</v>
          </cell>
          <cell r="B2">
            <v>37</v>
          </cell>
        </row>
        <row r="3">
          <cell r="A3">
            <v>102</v>
          </cell>
          <cell r="B3">
            <v>38</v>
          </cell>
        </row>
        <row r="4">
          <cell r="A4">
            <v>103</v>
          </cell>
          <cell r="B4">
            <v>38</v>
          </cell>
        </row>
        <row r="5">
          <cell r="A5">
            <v>104</v>
          </cell>
          <cell r="B5">
            <v>37</v>
          </cell>
        </row>
        <row r="6">
          <cell r="A6">
            <v>105</v>
          </cell>
          <cell r="B6">
            <v>38</v>
          </cell>
        </row>
        <row r="7">
          <cell r="A7">
            <v>106</v>
          </cell>
          <cell r="B7">
            <v>37</v>
          </cell>
        </row>
        <row r="8">
          <cell r="A8">
            <v>107</v>
          </cell>
          <cell r="B8">
            <v>40</v>
          </cell>
        </row>
        <row r="9">
          <cell r="A9">
            <v>108</v>
          </cell>
          <cell r="B9">
            <v>39</v>
          </cell>
        </row>
        <row r="10">
          <cell r="A10">
            <v>109</v>
          </cell>
          <cell r="B10">
            <v>38</v>
          </cell>
        </row>
        <row r="11">
          <cell r="A11">
            <v>110</v>
          </cell>
          <cell r="B11">
            <v>39</v>
          </cell>
        </row>
        <row r="12">
          <cell r="A12">
            <v>111</v>
          </cell>
          <cell r="B12">
            <v>38</v>
          </cell>
        </row>
        <row r="13">
          <cell r="A13">
            <v>112</v>
          </cell>
          <cell r="B13">
            <v>37</v>
          </cell>
        </row>
        <row r="14">
          <cell r="A14">
            <v>113</v>
          </cell>
          <cell r="B14">
            <v>37</v>
          </cell>
        </row>
        <row r="15">
          <cell r="A15">
            <v>114</v>
          </cell>
          <cell r="B15">
            <v>41</v>
          </cell>
        </row>
        <row r="16">
          <cell r="A16">
            <v>115</v>
          </cell>
          <cell r="B16">
            <v>42</v>
          </cell>
        </row>
        <row r="17">
          <cell r="A17">
            <v>116</v>
          </cell>
          <cell r="B17">
            <v>41</v>
          </cell>
        </row>
        <row r="18">
          <cell r="A18">
            <v>117</v>
          </cell>
          <cell r="B18">
            <v>39</v>
          </cell>
        </row>
        <row r="19">
          <cell r="A19">
            <v>118</v>
          </cell>
          <cell r="B19">
            <v>39</v>
          </cell>
        </row>
        <row r="20">
          <cell r="A20">
            <v>119</v>
          </cell>
          <cell r="B20">
            <v>39</v>
          </cell>
        </row>
        <row r="21">
          <cell r="A21">
            <v>120</v>
          </cell>
          <cell r="B21">
            <v>40</v>
          </cell>
        </row>
        <row r="22">
          <cell r="A22">
            <v>121</v>
          </cell>
          <cell r="B22">
            <v>44</v>
          </cell>
        </row>
        <row r="23">
          <cell r="A23">
            <v>122</v>
          </cell>
          <cell r="B23">
            <v>42</v>
          </cell>
        </row>
        <row r="24">
          <cell r="A24">
            <v>123</v>
          </cell>
          <cell r="B24">
            <v>41</v>
          </cell>
        </row>
        <row r="25">
          <cell r="A25">
            <v>124</v>
          </cell>
          <cell r="B25">
            <v>38</v>
          </cell>
        </row>
        <row r="26">
          <cell r="A26">
            <v>125</v>
          </cell>
          <cell r="B26">
            <v>40</v>
          </cell>
        </row>
        <row r="27">
          <cell r="A27">
            <v>126</v>
          </cell>
          <cell r="B27">
            <v>41</v>
          </cell>
        </row>
        <row r="28">
          <cell r="A28">
            <v>127</v>
          </cell>
          <cell r="B28">
            <v>41</v>
          </cell>
        </row>
        <row r="29">
          <cell r="A29">
            <v>128</v>
          </cell>
          <cell r="B29">
            <v>40</v>
          </cell>
        </row>
        <row r="30">
          <cell r="A30">
            <v>129</v>
          </cell>
          <cell r="B30">
            <v>38</v>
          </cell>
        </row>
        <row r="31">
          <cell r="A31">
            <v>130</v>
          </cell>
          <cell r="B31">
            <v>38</v>
          </cell>
        </row>
        <row r="32">
          <cell r="A32">
            <v>131</v>
          </cell>
          <cell r="B32">
            <v>39</v>
          </cell>
        </row>
        <row r="33">
          <cell r="A33">
            <v>201</v>
          </cell>
          <cell r="B33">
            <v>36</v>
          </cell>
        </row>
        <row r="34">
          <cell r="A34">
            <v>202</v>
          </cell>
          <cell r="B34">
            <v>38</v>
          </cell>
        </row>
        <row r="35">
          <cell r="A35">
            <v>203</v>
          </cell>
          <cell r="B35">
            <v>38</v>
          </cell>
        </row>
        <row r="36">
          <cell r="A36">
            <v>204</v>
          </cell>
          <cell r="B36">
            <v>38</v>
          </cell>
        </row>
        <row r="37">
          <cell r="A37">
            <v>205</v>
          </cell>
          <cell r="B37">
            <v>40</v>
          </cell>
        </row>
        <row r="38">
          <cell r="A38">
            <v>206</v>
          </cell>
          <cell r="B38">
            <v>41</v>
          </cell>
        </row>
        <row r="39">
          <cell r="A39">
            <v>207</v>
          </cell>
          <cell r="B39">
            <v>40</v>
          </cell>
        </row>
        <row r="40">
          <cell r="A40">
            <v>208</v>
          </cell>
          <cell r="B40">
            <v>39</v>
          </cell>
        </row>
        <row r="41">
          <cell r="A41">
            <v>209</v>
          </cell>
          <cell r="B41">
            <v>39</v>
          </cell>
        </row>
        <row r="42">
          <cell r="A42">
            <v>210</v>
          </cell>
          <cell r="B42">
            <v>40</v>
          </cell>
        </row>
        <row r="43">
          <cell r="A43">
            <v>211</v>
          </cell>
          <cell r="B43">
            <v>41</v>
          </cell>
        </row>
        <row r="44">
          <cell r="A44">
            <v>212</v>
          </cell>
          <cell r="B44">
            <v>41</v>
          </cell>
        </row>
        <row r="45">
          <cell r="A45">
            <v>213</v>
          </cell>
          <cell r="B45">
            <v>41</v>
          </cell>
        </row>
        <row r="46">
          <cell r="A46">
            <v>214</v>
          </cell>
          <cell r="B46">
            <v>38</v>
          </cell>
        </row>
        <row r="47">
          <cell r="A47">
            <v>215</v>
          </cell>
          <cell r="B47">
            <v>39</v>
          </cell>
        </row>
        <row r="48">
          <cell r="A48">
            <v>216</v>
          </cell>
          <cell r="B48">
            <v>36</v>
          </cell>
        </row>
        <row r="49">
          <cell r="A49">
            <v>217</v>
          </cell>
          <cell r="B49">
            <v>37</v>
          </cell>
        </row>
        <row r="50">
          <cell r="A50">
            <v>218</v>
          </cell>
          <cell r="B50">
            <v>36</v>
          </cell>
        </row>
        <row r="51">
          <cell r="A51">
            <v>219</v>
          </cell>
          <cell r="B51">
            <v>34</v>
          </cell>
        </row>
        <row r="52">
          <cell r="A52">
            <v>220</v>
          </cell>
          <cell r="B52">
            <v>33</v>
          </cell>
        </row>
        <row r="53">
          <cell r="A53">
            <v>221</v>
          </cell>
          <cell r="B53">
            <v>33</v>
          </cell>
        </row>
        <row r="54">
          <cell r="A54">
            <v>222</v>
          </cell>
          <cell r="B54">
            <v>32</v>
          </cell>
        </row>
        <row r="55">
          <cell r="A55">
            <v>223</v>
          </cell>
          <cell r="B55">
            <v>34</v>
          </cell>
        </row>
        <row r="56">
          <cell r="A56">
            <v>224</v>
          </cell>
          <cell r="B56">
            <v>35</v>
          </cell>
        </row>
        <row r="57">
          <cell r="A57">
            <v>225</v>
          </cell>
          <cell r="B57">
            <v>36</v>
          </cell>
        </row>
        <row r="58">
          <cell r="A58">
            <v>226</v>
          </cell>
          <cell r="B58">
            <v>37</v>
          </cell>
        </row>
        <row r="59">
          <cell r="A59">
            <v>227</v>
          </cell>
          <cell r="B59">
            <v>35</v>
          </cell>
        </row>
        <row r="60">
          <cell r="A60">
            <v>228</v>
          </cell>
          <cell r="B60">
            <v>35</v>
          </cell>
        </row>
        <row r="61">
          <cell r="A61">
            <v>229</v>
          </cell>
          <cell r="B61">
            <v>33</v>
          </cell>
        </row>
        <row r="62">
          <cell r="A62">
            <v>301</v>
          </cell>
          <cell r="B62">
            <v>33</v>
          </cell>
        </row>
        <row r="63">
          <cell r="A63">
            <v>302</v>
          </cell>
          <cell r="B63">
            <v>34</v>
          </cell>
        </row>
        <row r="64">
          <cell r="A64">
            <v>303</v>
          </cell>
          <cell r="B64">
            <v>34</v>
          </cell>
        </row>
        <row r="65">
          <cell r="A65">
            <v>304</v>
          </cell>
          <cell r="B65">
            <v>35</v>
          </cell>
        </row>
        <row r="66">
          <cell r="A66">
            <v>305</v>
          </cell>
          <cell r="B66">
            <v>33</v>
          </cell>
        </row>
        <row r="67">
          <cell r="A67">
            <v>306</v>
          </cell>
          <cell r="B67">
            <v>34</v>
          </cell>
        </row>
        <row r="68">
          <cell r="A68">
            <v>307</v>
          </cell>
          <cell r="B68">
            <v>32</v>
          </cell>
        </row>
        <row r="69">
          <cell r="A69">
            <v>308</v>
          </cell>
          <cell r="B69">
            <v>30</v>
          </cell>
        </row>
        <row r="70">
          <cell r="A70">
            <v>309</v>
          </cell>
          <cell r="B70">
            <v>31</v>
          </cell>
        </row>
        <row r="71">
          <cell r="A71">
            <v>310</v>
          </cell>
          <cell r="B71">
            <v>31</v>
          </cell>
        </row>
        <row r="72">
          <cell r="A72">
            <v>311</v>
          </cell>
          <cell r="B72">
            <v>30</v>
          </cell>
        </row>
        <row r="73">
          <cell r="A73">
            <v>312</v>
          </cell>
          <cell r="B73">
            <v>31</v>
          </cell>
        </row>
        <row r="74">
          <cell r="A74">
            <v>313</v>
          </cell>
          <cell r="B74">
            <v>30</v>
          </cell>
        </row>
        <row r="75">
          <cell r="A75">
            <v>314</v>
          </cell>
          <cell r="B75">
            <v>29</v>
          </cell>
        </row>
        <row r="76">
          <cell r="A76">
            <v>315</v>
          </cell>
          <cell r="B76">
            <v>29</v>
          </cell>
        </row>
        <row r="77">
          <cell r="A77">
            <v>316</v>
          </cell>
          <cell r="B77">
            <v>31</v>
          </cell>
        </row>
        <row r="78">
          <cell r="A78">
            <v>317</v>
          </cell>
          <cell r="B78">
            <v>29</v>
          </cell>
        </row>
        <row r="79">
          <cell r="A79">
            <v>318</v>
          </cell>
          <cell r="B79">
            <v>29</v>
          </cell>
        </row>
        <row r="80">
          <cell r="A80">
            <v>319</v>
          </cell>
          <cell r="B80">
            <v>30</v>
          </cell>
        </row>
        <row r="81">
          <cell r="A81">
            <v>320</v>
          </cell>
          <cell r="B81">
            <v>29</v>
          </cell>
        </row>
        <row r="82">
          <cell r="A82">
            <v>321</v>
          </cell>
          <cell r="B82">
            <v>28</v>
          </cell>
        </row>
        <row r="83">
          <cell r="A83">
            <v>322</v>
          </cell>
          <cell r="B83">
            <v>29</v>
          </cell>
        </row>
        <row r="84">
          <cell r="A84">
            <v>323</v>
          </cell>
          <cell r="B84">
            <v>28</v>
          </cell>
        </row>
        <row r="85">
          <cell r="A85">
            <v>324</v>
          </cell>
          <cell r="B85">
            <v>28</v>
          </cell>
        </row>
        <row r="86">
          <cell r="A86">
            <v>325</v>
          </cell>
          <cell r="B86">
            <v>25</v>
          </cell>
        </row>
        <row r="87">
          <cell r="A87">
            <v>326</v>
          </cell>
          <cell r="B87">
            <v>24</v>
          </cell>
        </row>
        <row r="88">
          <cell r="A88">
            <v>327</v>
          </cell>
          <cell r="B88">
            <v>23</v>
          </cell>
        </row>
        <row r="89">
          <cell r="A89">
            <v>328</v>
          </cell>
          <cell r="B89">
            <v>22</v>
          </cell>
        </row>
        <row r="90">
          <cell r="A90">
            <v>329</v>
          </cell>
          <cell r="B90">
            <v>22</v>
          </cell>
        </row>
        <row r="91">
          <cell r="A91">
            <v>330</v>
          </cell>
          <cell r="B91">
            <v>22</v>
          </cell>
        </row>
        <row r="92">
          <cell r="A92">
            <v>331</v>
          </cell>
          <cell r="B92">
            <v>22</v>
          </cell>
        </row>
        <row r="93">
          <cell r="A93">
            <v>401</v>
          </cell>
          <cell r="B93">
            <v>22</v>
          </cell>
        </row>
        <row r="94">
          <cell r="A94">
            <v>402</v>
          </cell>
          <cell r="B94">
            <v>22</v>
          </cell>
        </row>
        <row r="95">
          <cell r="A95">
            <v>403</v>
          </cell>
          <cell r="B95">
            <v>21</v>
          </cell>
        </row>
        <row r="96">
          <cell r="A96">
            <v>404</v>
          </cell>
          <cell r="B96">
            <v>24</v>
          </cell>
        </row>
        <row r="97">
          <cell r="A97">
            <v>405</v>
          </cell>
          <cell r="B97">
            <v>23</v>
          </cell>
        </row>
        <row r="98">
          <cell r="A98">
            <v>406</v>
          </cell>
          <cell r="B98">
            <v>22</v>
          </cell>
        </row>
        <row r="99">
          <cell r="A99">
            <v>407</v>
          </cell>
          <cell r="B99">
            <v>20</v>
          </cell>
        </row>
        <row r="100">
          <cell r="A100">
            <v>408</v>
          </cell>
          <cell r="B100">
            <v>21</v>
          </cell>
        </row>
        <row r="101">
          <cell r="A101">
            <v>409</v>
          </cell>
          <cell r="B101">
            <v>20</v>
          </cell>
        </row>
        <row r="102">
          <cell r="A102">
            <v>410</v>
          </cell>
          <cell r="B102">
            <v>18</v>
          </cell>
        </row>
        <row r="103">
          <cell r="A103">
            <v>411</v>
          </cell>
          <cell r="B103">
            <v>18</v>
          </cell>
        </row>
        <row r="104">
          <cell r="A104">
            <v>412</v>
          </cell>
          <cell r="B104">
            <v>20</v>
          </cell>
        </row>
        <row r="105">
          <cell r="A105">
            <v>413</v>
          </cell>
          <cell r="B105">
            <v>19</v>
          </cell>
        </row>
        <row r="106">
          <cell r="A106">
            <v>414</v>
          </cell>
          <cell r="B106">
            <v>17</v>
          </cell>
        </row>
        <row r="107">
          <cell r="A107">
            <v>415</v>
          </cell>
          <cell r="B107">
            <v>16</v>
          </cell>
        </row>
        <row r="108">
          <cell r="A108">
            <v>416</v>
          </cell>
          <cell r="B108">
            <v>16</v>
          </cell>
        </row>
        <row r="109">
          <cell r="A109">
            <v>417</v>
          </cell>
          <cell r="B109">
            <v>15</v>
          </cell>
        </row>
        <row r="110">
          <cell r="A110">
            <v>418</v>
          </cell>
          <cell r="B110">
            <v>16</v>
          </cell>
        </row>
        <row r="111">
          <cell r="A111">
            <v>419</v>
          </cell>
          <cell r="B111">
            <v>14</v>
          </cell>
        </row>
        <row r="112">
          <cell r="A112">
            <v>420</v>
          </cell>
          <cell r="B112">
            <v>14</v>
          </cell>
        </row>
        <row r="113">
          <cell r="A113">
            <v>421</v>
          </cell>
          <cell r="B113">
            <v>13</v>
          </cell>
        </row>
        <row r="114">
          <cell r="A114">
            <v>422</v>
          </cell>
          <cell r="B114">
            <v>13</v>
          </cell>
        </row>
        <row r="115">
          <cell r="A115">
            <v>423</v>
          </cell>
          <cell r="B115">
            <v>15</v>
          </cell>
        </row>
        <row r="116">
          <cell r="A116">
            <v>424</v>
          </cell>
          <cell r="B116">
            <v>14</v>
          </cell>
        </row>
        <row r="117">
          <cell r="A117">
            <v>425</v>
          </cell>
          <cell r="B117">
            <v>15</v>
          </cell>
        </row>
        <row r="118">
          <cell r="A118">
            <v>426</v>
          </cell>
          <cell r="B118">
            <v>15</v>
          </cell>
        </row>
        <row r="119">
          <cell r="A119">
            <v>427</v>
          </cell>
          <cell r="B119">
            <v>13</v>
          </cell>
        </row>
        <row r="120">
          <cell r="A120">
            <v>428</v>
          </cell>
          <cell r="B120">
            <v>13</v>
          </cell>
        </row>
        <row r="121">
          <cell r="A121">
            <v>429</v>
          </cell>
          <cell r="B121">
            <v>13</v>
          </cell>
        </row>
        <row r="122">
          <cell r="A122">
            <v>430</v>
          </cell>
          <cell r="B122">
            <v>12</v>
          </cell>
        </row>
        <row r="123">
          <cell r="A123">
            <v>501</v>
          </cell>
          <cell r="B123">
            <v>10</v>
          </cell>
        </row>
        <row r="124">
          <cell r="A124">
            <v>502</v>
          </cell>
          <cell r="B124">
            <v>11</v>
          </cell>
        </row>
        <row r="125">
          <cell r="A125">
            <v>503</v>
          </cell>
          <cell r="B125">
            <v>11</v>
          </cell>
        </row>
        <row r="126">
          <cell r="A126">
            <v>504</v>
          </cell>
          <cell r="B126">
            <v>10</v>
          </cell>
        </row>
        <row r="127">
          <cell r="A127">
            <v>505</v>
          </cell>
          <cell r="B127">
            <v>10</v>
          </cell>
        </row>
        <row r="128">
          <cell r="A128">
            <v>506</v>
          </cell>
          <cell r="B128">
            <v>10</v>
          </cell>
        </row>
        <row r="129">
          <cell r="A129">
            <v>507</v>
          </cell>
          <cell r="B129">
            <v>8</v>
          </cell>
        </row>
        <row r="130">
          <cell r="A130">
            <v>508</v>
          </cell>
          <cell r="B130">
            <v>9</v>
          </cell>
        </row>
        <row r="131">
          <cell r="A131">
            <v>509</v>
          </cell>
          <cell r="B131">
            <v>9</v>
          </cell>
        </row>
        <row r="132">
          <cell r="A132">
            <v>510</v>
          </cell>
          <cell r="B132">
            <v>8</v>
          </cell>
        </row>
        <row r="133">
          <cell r="A133">
            <v>511</v>
          </cell>
          <cell r="B133">
            <v>9</v>
          </cell>
        </row>
        <row r="134">
          <cell r="A134">
            <v>512</v>
          </cell>
          <cell r="B134">
            <v>8</v>
          </cell>
        </row>
        <row r="135">
          <cell r="A135">
            <v>513</v>
          </cell>
          <cell r="B135">
            <v>11</v>
          </cell>
        </row>
        <row r="136">
          <cell r="A136">
            <v>514</v>
          </cell>
          <cell r="B136">
            <v>7</v>
          </cell>
        </row>
        <row r="137">
          <cell r="A137">
            <v>515</v>
          </cell>
          <cell r="B137">
            <v>7</v>
          </cell>
        </row>
        <row r="138">
          <cell r="A138">
            <v>516</v>
          </cell>
          <cell r="B138">
            <v>8</v>
          </cell>
        </row>
        <row r="139">
          <cell r="A139">
            <v>517</v>
          </cell>
          <cell r="B139">
            <v>7</v>
          </cell>
        </row>
        <row r="140">
          <cell r="A140">
            <v>518</v>
          </cell>
          <cell r="B140">
            <v>7</v>
          </cell>
        </row>
        <row r="141">
          <cell r="A141">
            <v>519</v>
          </cell>
          <cell r="B141">
            <v>8</v>
          </cell>
        </row>
        <row r="142">
          <cell r="A142">
            <v>520</v>
          </cell>
          <cell r="B142">
            <v>6</v>
          </cell>
        </row>
        <row r="143">
          <cell r="A143">
            <v>521</v>
          </cell>
          <cell r="B143">
            <v>6</v>
          </cell>
        </row>
        <row r="144">
          <cell r="A144">
            <v>522</v>
          </cell>
          <cell r="B144">
            <v>7</v>
          </cell>
        </row>
        <row r="145">
          <cell r="A145">
            <v>523</v>
          </cell>
          <cell r="B145">
            <v>6</v>
          </cell>
        </row>
        <row r="146">
          <cell r="A146">
            <v>524</v>
          </cell>
          <cell r="B146">
            <v>6</v>
          </cell>
        </row>
        <row r="147">
          <cell r="A147">
            <v>525</v>
          </cell>
          <cell r="B147">
            <v>6</v>
          </cell>
        </row>
        <row r="148">
          <cell r="A148">
            <v>526</v>
          </cell>
          <cell r="B148">
            <v>5</v>
          </cell>
        </row>
        <row r="149">
          <cell r="A149">
            <v>527</v>
          </cell>
          <cell r="B149">
            <v>5</v>
          </cell>
        </row>
        <row r="150">
          <cell r="A150">
            <v>528</v>
          </cell>
          <cell r="B150">
            <v>4</v>
          </cell>
        </row>
        <row r="151">
          <cell r="A151">
            <v>529</v>
          </cell>
          <cell r="B151">
            <v>4</v>
          </cell>
        </row>
        <row r="152">
          <cell r="A152">
            <v>530</v>
          </cell>
          <cell r="B152">
            <v>3</v>
          </cell>
        </row>
        <row r="153">
          <cell r="A153">
            <v>531</v>
          </cell>
          <cell r="B153">
            <v>3</v>
          </cell>
        </row>
        <row r="154">
          <cell r="A154">
            <v>601</v>
          </cell>
          <cell r="B154">
            <v>3</v>
          </cell>
        </row>
        <row r="155">
          <cell r="A155">
            <v>602</v>
          </cell>
          <cell r="B155">
            <v>4</v>
          </cell>
        </row>
        <row r="156">
          <cell r="A156">
            <v>603</v>
          </cell>
          <cell r="B156">
            <v>4</v>
          </cell>
        </row>
        <row r="157">
          <cell r="A157">
            <v>604</v>
          </cell>
          <cell r="B157">
            <v>4</v>
          </cell>
        </row>
        <row r="158">
          <cell r="A158">
            <v>605</v>
          </cell>
          <cell r="B158">
            <v>4</v>
          </cell>
        </row>
        <row r="159">
          <cell r="A159">
            <v>606</v>
          </cell>
          <cell r="B159">
            <v>5</v>
          </cell>
        </row>
        <row r="160">
          <cell r="A160">
            <v>607</v>
          </cell>
          <cell r="B160">
            <v>3</v>
          </cell>
        </row>
        <row r="161">
          <cell r="A161">
            <v>608</v>
          </cell>
          <cell r="B161">
            <v>2</v>
          </cell>
        </row>
        <row r="162">
          <cell r="A162">
            <v>609</v>
          </cell>
          <cell r="B162">
            <v>2</v>
          </cell>
        </row>
        <row r="163">
          <cell r="A163">
            <v>610</v>
          </cell>
          <cell r="B163">
            <v>2</v>
          </cell>
        </row>
        <row r="164">
          <cell r="A164">
            <v>611</v>
          </cell>
          <cell r="B164">
            <v>3</v>
          </cell>
        </row>
        <row r="165">
          <cell r="A165">
            <v>612</v>
          </cell>
          <cell r="B165">
            <v>2</v>
          </cell>
        </row>
        <row r="166">
          <cell r="A166">
            <v>613</v>
          </cell>
          <cell r="B166">
            <v>3</v>
          </cell>
        </row>
        <row r="167">
          <cell r="A167">
            <v>614</v>
          </cell>
          <cell r="B167">
            <v>2</v>
          </cell>
        </row>
        <row r="168">
          <cell r="A168">
            <v>615</v>
          </cell>
          <cell r="B168">
            <v>2</v>
          </cell>
        </row>
        <row r="169">
          <cell r="A169">
            <v>616</v>
          </cell>
          <cell r="B169">
            <v>2</v>
          </cell>
        </row>
        <row r="170">
          <cell r="A170">
            <v>617</v>
          </cell>
          <cell r="B170">
            <v>1</v>
          </cell>
        </row>
        <row r="171">
          <cell r="A171">
            <v>618</v>
          </cell>
          <cell r="B171">
            <v>1</v>
          </cell>
        </row>
        <row r="172">
          <cell r="A172">
            <v>619</v>
          </cell>
          <cell r="B172">
            <v>0</v>
          </cell>
        </row>
        <row r="173">
          <cell r="A173">
            <v>620</v>
          </cell>
          <cell r="B173">
            <v>0</v>
          </cell>
        </row>
        <row r="174">
          <cell r="A174">
            <v>621</v>
          </cell>
          <cell r="B174">
            <v>0</v>
          </cell>
        </row>
        <row r="175">
          <cell r="A175">
            <v>622</v>
          </cell>
          <cell r="B175">
            <v>0</v>
          </cell>
        </row>
        <row r="176">
          <cell r="A176">
            <v>623</v>
          </cell>
          <cell r="B176">
            <v>0</v>
          </cell>
        </row>
        <row r="177">
          <cell r="A177">
            <v>624</v>
          </cell>
          <cell r="B177">
            <v>1</v>
          </cell>
        </row>
        <row r="178">
          <cell r="A178">
            <v>625</v>
          </cell>
          <cell r="B178">
            <v>0</v>
          </cell>
        </row>
        <row r="179">
          <cell r="A179">
            <v>626</v>
          </cell>
          <cell r="B179">
            <v>0</v>
          </cell>
        </row>
        <row r="180">
          <cell r="A180">
            <v>627</v>
          </cell>
          <cell r="B180">
            <v>0</v>
          </cell>
        </row>
        <row r="181">
          <cell r="A181">
            <v>628</v>
          </cell>
          <cell r="B181">
            <v>1</v>
          </cell>
        </row>
        <row r="182">
          <cell r="A182">
            <v>629</v>
          </cell>
          <cell r="B182">
            <v>0</v>
          </cell>
        </row>
        <row r="183">
          <cell r="A183">
            <v>630</v>
          </cell>
          <cell r="B183">
            <v>1</v>
          </cell>
        </row>
        <row r="184">
          <cell r="A184">
            <v>701</v>
          </cell>
          <cell r="B184">
            <v>1</v>
          </cell>
        </row>
        <row r="185">
          <cell r="A185">
            <v>702</v>
          </cell>
          <cell r="B185">
            <v>1</v>
          </cell>
        </row>
        <row r="186">
          <cell r="A186">
            <v>703</v>
          </cell>
          <cell r="B186">
            <v>0</v>
          </cell>
        </row>
        <row r="187">
          <cell r="A187">
            <v>704</v>
          </cell>
          <cell r="B187">
            <v>0</v>
          </cell>
        </row>
        <row r="188">
          <cell r="A188">
            <v>705</v>
          </cell>
          <cell r="B188">
            <v>0</v>
          </cell>
        </row>
        <row r="189">
          <cell r="A189">
            <v>706</v>
          </cell>
          <cell r="B189">
            <v>0</v>
          </cell>
        </row>
        <row r="190">
          <cell r="A190">
            <v>707</v>
          </cell>
          <cell r="B190">
            <v>0</v>
          </cell>
        </row>
        <row r="191">
          <cell r="A191">
            <v>708</v>
          </cell>
          <cell r="B191">
            <v>0</v>
          </cell>
        </row>
        <row r="192">
          <cell r="A192">
            <v>709</v>
          </cell>
          <cell r="B192">
            <v>0</v>
          </cell>
        </row>
        <row r="193">
          <cell r="A193">
            <v>710</v>
          </cell>
          <cell r="B193">
            <v>0</v>
          </cell>
        </row>
        <row r="194">
          <cell r="A194">
            <v>711</v>
          </cell>
          <cell r="B194">
            <v>0</v>
          </cell>
        </row>
        <row r="195">
          <cell r="A195">
            <v>712</v>
          </cell>
          <cell r="B195">
            <v>0</v>
          </cell>
        </row>
        <row r="196">
          <cell r="A196">
            <v>713</v>
          </cell>
          <cell r="B196">
            <v>0</v>
          </cell>
        </row>
        <row r="197">
          <cell r="A197">
            <v>714</v>
          </cell>
          <cell r="B197">
            <v>0</v>
          </cell>
        </row>
        <row r="198">
          <cell r="A198">
            <v>715</v>
          </cell>
          <cell r="B198">
            <v>0</v>
          </cell>
        </row>
        <row r="199">
          <cell r="A199">
            <v>716</v>
          </cell>
          <cell r="B199">
            <v>0</v>
          </cell>
        </row>
        <row r="200">
          <cell r="A200">
            <v>717</v>
          </cell>
          <cell r="B200">
            <v>0</v>
          </cell>
        </row>
        <row r="201">
          <cell r="A201">
            <v>718</v>
          </cell>
          <cell r="B201">
            <v>0</v>
          </cell>
        </row>
        <row r="202">
          <cell r="A202">
            <v>719</v>
          </cell>
          <cell r="B202">
            <v>0</v>
          </cell>
        </row>
        <row r="203">
          <cell r="A203">
            <v>720</v>
          </cell>
          <cell r="B203">
            <v>0</v>
          </cell>
        </row>
        <row r="204">
          <cell r="A204">
            <v>721</v>
          </cell>
          <cell r="B204">
            <v>0</v>
          </cell>
        </row>
        <row r="205">
          <cell r="A205">
            <v>722</v>
          </cell>
          <cell r="B205">
            <v>0</v>
          </cell>
        </row>
        <row r="206">
          <cell r="A206">
            <v>723</v>
          </cell>
          <cell r="B206">
            <v>0</v>
          </cell>
        </row>
        <row r="207">
          <cell r="A207">
            <v>724</v>
          </cell>
          <cell r="B207">
            <v>0</v>
          </cell>
        </row>
        <row r="208">
          <cell r="A208">
            <v>725</v>
          </cell>
          <cell r="B208">
            <v>0</v>
          </cell>
        </row>
        <row r="209">
          <cell r="A209">
            <v>726</v>
          </cell>
          <cell r="B209">
            <v>0</v>
          </cell>
        </row>
        <row r="210">
          <cell r="A210">
            <v>727</v>
          </cell>
          <cell r="B210">
            <v>0</v>
          </cell>
        </row>
        <row r="211">
          <cell r="A211">
            <v>728</v>
          </cell>
          <cell r="B211">
            <v>0</v>
          </cell>
        </row>
        <row r="212">
          <cell r="A212">
            <v>729</v>
          </cell>
          <cell r="B212">
            <v>0</v>
          </cell>
        </row>
        <row r="213">
          <cell r="A213">
            <v>730</v>
          </cell>
          <cell r="B213">
            <v>0</v>
          </cell>
        </row>
        <row r="214">
          <cell r="A214">
            <v>731</v>
          </cell>
          <cell r="B214">
            <v>0</v>
          </cell>
        </row>
        <row r="215">
          <cell r="A215">
            <v>801</v>
          </cell>
          <cell r="B215">
            <v>0</v>
          </cell>
        </row>
        <row r="216">
          <cell r="A216">
            <v>802</v>
          </cell>
          <cell r="B216">
            <v>0</v>
          </cell>
        </row>
        <row r="217">
          <cell r="A217">
            <v>803</v>
          </cell>
          <cell r="B217">
            <v>0</v>
          </cell>
        </row>
        <row r="218">
          <cell r="A218">
            <v>804</v>
          </cell>
          <cell r="B218">
            <v>0</v>
          </cell>
        </row>
        <row r="219">
          <cell r="A219">
            <v>805</v>
          </cell>
          <cell r="B219">
            <v>0</v>
          </cell>
        </row>
        <row r="220">
          <cell r="A220">
            <v>806</v>
          </cell>
          <cell r="B220">
            <v>0</v>
          </cell>
        </row>
        <row r="221">
          <cell r="A221">
            <v>807</v>
          </cell>
          <cell r="B221">
            <v>0</v>
          </cell>
        </row>
        <row r="222">
          <cell r="A222">
            <v>808</v>
          </cell>
          <cell r="B222">
            <v>0</v>
          </cell>
        </row>
        <row r="223">
          <cell r="A223">
            <v>809</v>
          </cell>
          <cell r="B223">
            <v>0</v>
          </cell>
        </row>
        <row r="224">
          <cell r="A224">
            <v>810</v>
          </cell>
          <cell r="B224">
            <v>0</v>
          </cell>
        </row>
        <row r="225">
          <cell r="A225">
            <v>811</v>
          </cell>
          <cell r="B225">
            <v>0</v>
          </cell>
        </row>
        <row r="226">
          <cell r="A226">
            <v>812</v>
          </cell>
          <cell r="B226">
            <v>0</v>
          </cell>
        </row>
        <row r="227">
          <cell r="A227">
            <v>813</v>
          </cell>
          <cell r="B227">
            <v>0</v>
          </cell>
        </row>
        <row r="228">
          <cell r="A228">
            <v>814</v>
          </cell>
          <cell r="B228">
            <v>0</v>
          </cell>
        </row>
        <row r="229">
          <cell r="A229">
            <v>815</v>
          </cell>
          <cell r="B229">
            <v>0</v>
          </cell>
        </row>
        <row r="230">
          <cell r="A230">
            <v>816</v>
          </cell>
          <cell r="B230">
            <v>0</v>
          </cell>
        </row>
        <row r="231">
          <cell r="A231">
            <v>817</v>
          </cell>
          <cell r="B231">
            <v>0</v>
          </cell>
        </row>
        <row r="232">
          <cell r="A232">
            <v>818</v>
          </cell>
          <cell r="B232">
            <v>0</v>
          </cell>
        </row>
        <row r="233">
          <cell r="A233">
            <v>819</v>
          </cell>
          <cell r="B233">
            <v>0</v>
          </cell>
        </row>
        <row r="234">
          <cell r="A234">
            <v>820</v>
          </cell>
          <cell r="B234">
            <v>1</v>
          </cell>
        </row>
        <row r="235">
          <cell r="A235">
            <v>821</v>
          </cell>
          <cell r="B235">
            <v>1</v>
          </cell>
        </row>
        <row r="236">
          <cell r="A236">
            <v>822</v>
          </cell>
          <cell r="B236">
            <v>1</v>
          </cell>
        </row>
        <row r="237">
          <cell r="A237">
            <v>823</v>
          </cell>
          <cell r="B237">
            <v>1</v>
          </cell>
        </row>
        <row r="238">
          <cell r="A238">
            <v>824</v>
          </cell>
          <cell r="B238">
            <v>1</v>
          </cell>
        </row>
        <row r="239">
          <cell r="A239">
            <v>825</v>
          </cell>
          <cell r="B239">
            <v>1</v>
          </cell>
        </row>
        <row r="240">
          <cell r="A240">
            <v>826</v>
          </cell>
          <cell r="B240">
            <v>0</v>
          </cell>
        </row>
        <row r="241">
          <cell r="A241">
            <v>827</v>
          </cell>
          <cell r="B241">
            <v>1</v>
          </cell>
        </row>
        <row r="242">
          <cell r="A242">
            <v>828</v>
          </cell>
          <cell r="B242">
            <v>0</v>
          </cell>
        </row>
        <row r="243">
          <cell r="A243">
            <v>829</v>
          </cell>
          <cell r="B243">
            <v>1</v>
          </cell>
        </row>
        <row r="244">
          <cell r="A244">
            <v>830</v>
          </cell>
          <cell r="B244">
            <v>0</v>
          </cell>
        </row>
        <row r="245">
          <cell r="A245">
            <v>831</v>
          </cell>
          <cell r="B245">
            <v>1</v>
          </cell>
        </row>
        <row r="246">
          <cell r="A246">
            <v>901</v>
          </cell>
          <cell r="B246">
            <v>1</v>
          </cell>
        </row>
        <row r="247">
          <cell r="A247">
            <v>902</v>
          </cell>
          <cell r="B247">
            <v>2</v>
          </cell>
        </row>
        <row r="248">
          <cell r="A248">
            <v>903</v>
          </cell>
          <cell r="B248">
            <v>2</v>
          </cell>
        </row>
        <row r="249">
          <cell r="A249">
            <v>904</v>
          </cell>
          <cell r="B249">
            <v>1</v>
          </cell>
        </row>
        <row r="250">
          <cell r="A250">
            <v>905</v>
          </cell>
          <cell r="B250">
            <v>2</v>
          </cell>
        </row>
        <row r="251">
          <cell r="A251">
            <v>906</v>
          </cell>
          <cell r="B251">
            <v>2</v>
          </cell>
        </row>
        <row r="252">
          <cell r="A252">
            <v>907</v>
          </cell>
          <cell r="B252">
            <v>1</v>
          </cell>
        </row>
        <row r="253">
          <cell r="A253">
            <v>908</v>
          </cell>
          <cell r="B253">
            <v>2</v>
          </cell>
        </row>
        <row r="254">
          <cell r="A254">
            <v>909</v>
          </cell>
          <cell r="B254">
            <v>2</v>
          </cell>
        </row>
        <row r="255">
          <cell r="A255">
            <v>910</v>
          </cell>
          <cell r="B255">
            <v>3</v>
          </cell>
        </row>
        <row r="256">
          <cell r="A256">
            <v>911</v>
          </cell>
          <cell r="B256">
            <v>2</v>
          </cell>
        </row>
        <row r="257">
          <cell r="A257">
            <v>912</v>
          </cell>
          <cell r="B257">
            <v>3</v>
          </cell>
        </row>
        <row r="258">
          <cell r="A258">
            <v>913</v>
          </cell>
          <cell r="B258">
            <v>2</v>
          </cell>
        </row>
        <row r="259">
          <cell r="A259">
            <v>914</v>
          </cell>
          <cell r="B259">
            <v>2</v>
          </cell>
        </row>
        <row r="260">
          <cell r="A260">
            <v>915</v>
          </cell>
          <cell r="B260">
            <v>3</v>
          </cell>
        </row>
        <row r="261">
          <cell r="A261">
            <v>916</v>
          </cell>
          <cell r="B261">
            <v>5</v>
          </cell>
        </row>
        <row r="262">
          <cell r="A262">
            <v>917</v>
          </cell>
          <cell r="B262">
            <v>4</v>
          </cell>
        </row>
        <row r="263">
          <cell r="A263">
            <v>918</v>
          </cell>
          <cell r="B263">
            <v>4</v>
          </cell>
        </row>
        <row r="264">
          <cell r="A264">
            <v>919</v>
          </cell>
          <cell r="B264">
            <v>5</v>
          </cell>
        </row>
        <row r="265">
          <cell r="A265">
            <v>920</v>
          </cell>
          <cell r="B265">
            <v>4</v>
          </cell>
        </row>
        <row r="266">
          <cell r="A266">
            <v>921</v>
          </cell>
          <cell r="B266">
            <v>4</v>
          </cell>
        </row>
        <row r="267">
          <cell r="A267">
            <v>922</v>
          </cell>
          <cell r="B267">
            <v>4</v>
          </cell>
        </row>
        <row r="268">
          <cell r="A268">
            <v>923</v>
          </cell>
          <cell r="B268">
            <v>5</v>
          </cell>
        </row>
        <row r="269">
          <cell r="A269">
            <v>924</v>
          </cell>
          <cell r="B269">
            <v>7</v>
          </cell>
        </row>
        <row r="270">
          <cell r="A270">
            <v>925</v>
          </cell>
          <cell r="B270">
            <v>7</v>
          </cell>
        </row>
        <row r="271">
          <cell r="A271">
            <v>926</v>
          </cell>
          <cell r="B271">
            <v>6</v>
          </cell>
        </row>
        <row r="272">
          <cell r="A272">
            <v>927</v>
          </cell>
          <cell r="B272">
            <v>5</v>
          </cell>
        </row>
        <row r="273">
          <cell r="A273">
            <v>928</v>
          </cell>
          <cell r="B273">
            <v>5</v>
          </cell>
        </row>
        <row r="274">
          <cell r="A274">
            <v>929</v>
          </cell>
          <cell r="B274">
            <v>8</v>
          </cell>
        </row>
        <row r="275">
          <cell r="A275">
            <v>930</v>
          </cell>
          <cell r="B275">
            <v>10</v>
          </cell>
        </row>
        <row r="276">
          <cell r="A276">
            <v>1001</v>
          </cell>
          <cell r="B276">
            <v>10</v>
          </cell>
        </row>
        <row r="277">
          <cell r="A277">
            <v>1002</v>
          </cell>
          <cell r="B277">
            <v>8</v>
          </cell>
        </row>
        <row r="278">
          <cell r="A278">
            <v>1003</v>
          </cell>
          <cell r="B278">
            <v>8</v>
          </cell>
        </row>
        <row r="279">
          <cell r="A279">
            <v>1004</v>
          </cell>
          <cell r="B279">
            <v>9</v>
          </cell>
        </row>
        <row r="280">
          <cell r="A280">
            <v>1005</v>
          </cell>
          <cell r="B280">
            <v>11</v>
          </cell>
        </row>
        <row r="281">
          <cell r="A281">
            <v>1006</v>
          </cell>
          <cell r="B281">
            <v>12</v>
          </cell>
        </row>
        <row r="282">
          <cell r="A282">
            <v>1007</v>
          </cell>
          <cell r="B282">
            <v>10</v>
          </cell>
        </row>
        <row r="283">
          <cell r="A283">
            <v>1008</v>
          </cell>
          <cell r="B283">
            <v>10</v>
          </cell>
        </row>
        <row r="284">
          <cell r="A284">
            <v>1009</v>
          </cell>
          <cell r="B284">
            <v>10</v>
          </cell>
        </row>
        <row r="285">
          <cell r="A285">
            <v>1010</v>
          </cell>
          <cell r="B285">
            <v>11</v>
          </cell>
        </row>
        <row r="286">
          <cell r="A286">
            <v>1011</v>
          </cell>
          <cell r="B286">
            <v>12</v>
          </cell>
        </row>
        <row r="287">
          <cell r="A287">
            <v>1012</v>
          </cell>
          <cell r="B287">
            <v>13</v>
          </cell>
        </row>
        <row r="288">
          <cell r="A288">
            <v>1013</v>
          </cell>
          <cell r="B288">
            <v>12</v>
          </cell>
        </row>
        <row r="289">
          <cell r="A289">
            <v>1014</v>
          </cell>
          <cell r="B289">
            <v>12</v>
          </cell>
        </row>
        <row r="290">
          <cell r="A290">
            <v>1015</v>
          </cell>
          <cell r="B290">
            <v>13</v>
          </cell>
        </row>
        <row r="291">
          <cell r="A291">
            <v>1016</v>
          </cell>
          <cell r="B291">
            <v>13</v>
          </cell>
        </row>
        <row r="292">
          <cell r="A292">
            <v>1017</v>
          </cell>
          <cell r="B292">
            <v>13</v>
          </cell>
        </row>
        <row r="293">
          <cell r="A293">
            <v>1018</v>
          </cell>
          <cell r="B293">
            <v>14</v>
          </cell>
        </row>
        <row r="294">
          <cell r="A294">
            <v>1019</v>
          </cell>
          <cell r="B294">
            <v>14</v>
          </cell>
        </row>
        <row r="295">
          <cell r="A295">
            <v>1020</v>
          </cell>
          <cell r="B295">
            <v>15</v>
          </cell>
        </row>
        <row r="296">
          <cell r="A296">
            <v>1021</v>
          </cell>
          <cell r="B296">
            <v>14</v>
          </cell>
        </row>
        <row r="297">
          <cell r="A297">
            <v>1022</v>
          </cell>
          <cell r="B297">
            <v>16</v>
          </cell>
        </row>
        <row r="298">
          <cell r="A298">
            <v>1023</v>
          </cell>
          <cell r="B298">
            <v>17</v>
          </cell>
        </row>
        <row r="299">
          <cell r="A299">
            <v>1024</v>
          </cell>
          <cell r="B299">
            <v>15</v>
          </cell>
        </row>
        <row r="300">
          <cell r="A300">
            <v>1025</v>
          </cell>
          <cell r="B300">
            <v>16</v>
          </cell>
        </row>
        <row r="301">
          <cell r="A301">
            <v>1026</v>
          </cell>
          <cell r="B301">
            <v>16</v>
          </cell>
        </row>
        <row r="302">
          <cell r="A302">
            <v>1027</v>
          </cell>
          <cell r="B302">
            <v>16</v>
          </cell>
        </row>
        <row r="303">
          <cell r="A303">
            <v>1028</v>
          </cell>
          <cell r="B303">
            <v>18</v>
          </cell>
        </row>
        <row r="304">
          <cell r="A304">
            <v>1029</v>
          </cell>
          <cell r="B304">
            <v>19</v>
          </cell>
        </row>
        <row r="305">
          <cell r="A305">
            <v>1030</v>
          </cell>
          <cell r="B305">
            <v>18</v>
          </cell>
        </row>
        <row r="306">
          <cell r="A306">
            <v>1031</v>
          </cell>
          <cell r="B306">
            <v>17</v>
          </cell>
        </row>
        <row r="307">
          <cell r="A307">
            <v>1101</v>
          </cell>
          <cell r="B307">
            <v>17</v>
          </cell>
        </row>
        <row r="308">
          <cell r="A308">
            <v>1102</v>
          </cell>
          <cell r="B308">
            <v>18</v>
          </cell>
        </row>
        <row r="309">
          <cell r="A309">
            <v>1103</v>
          </cell>
          <cell r="B309">
            <v>20</v>
          </cell>
        </row>
        <row r="310">
          <cell r="A310">
            <v>1104</v>
          </cell>
          <cell r="B310">
            <v>21</v>
          </cell>
        </row>
        <row r="311">
          <cell r="A311">
            <v>1105</v>
          </cell>
          <cell r="B311">
            <v>19</v>
          </cell>
        </row>
        <row r="312">
          <cell r="A312">
            <v>1106</v>
          </cell>
          <cell r="B312">
            <v>19</v>
          </cell>
        </row>
        <row r="313">
          <cell r="A313">
            <v>1107</v>
          </cell>
          <cell r="B313">
            <v>21</v>
          </cell>
        </row>
        <row r="314">
          <cell r="A314">
            <v>1108</v>
          </cell>
          <cell r="B314">
            <v>22</v>
          </cell>
        </row>
        <row r="315">
          <cell r="A315">
            <v>1109</v>
          </cell>
          <cell r="B315">
            <v>22</v>
          </cell>
        </row>
        <row r="316">
          <cell r="A316">
            <v>1110</v>
          </cell>
          <cell r="B316">
            <v>22</v>
          </cell>
        </row>
        <row r="317">
          <cell r="A317">
            <v>1111</v>
          </cell>
          <cell r="B317">
            <v>23</v>
          </cell>
        </row>
        <row r="318">
          <cell r="A318">
            <v>1112</v>
          </cell>
          <cell r="B318">
            <v>24</v>
          </cell>
        </row>
        <row r="319">
          <cell r="A319">
            <v>1113</v>
          </cell>
          <cell r="B319">
            <v>24</v>
          </cell>
        </row>
        <row r="320">
          <cell r="A320">
            <v>1114</v>
          </cell>
          <cell r="B320">
            <v>22</v>
          </cell>
        </row>
        <row r="321">
          <cell r="A321">
            <v>1115</v>
          </cell>
          <cell r="B321">
            <v>20</v>
          </cell>
        </row>
        <row r="322">
          <cell r="A322">
            <v>1116</v>
          </cell>
          <cell r="B322">
            <v>23</v>
          </cell>
        </row>
        <row r="323">
          <cell r="A323">
            <v>1117</v>
          </cell>
          <cell r="B323">
            <v>26</v>
          </cell>
        </row>
        <row r="324">
          <cell r="A324">
            <v>1118</v>
          </cell>
          <cell r="B324">
            <v>26</v>
          </cell>
        </row>
        <row r="325">
          <cell r="A325">
            <v>1119</v>
          </cell>
          <cell r="B325">
            <v>25</v>
          </cell>
        </row>
        <row r="326">
          <cell r="A326">
            <v>1120</v>
          </cell>
          <cell r="B326">
            <v>26</v>
          </cell>
        </row>
        <row r="327">
          <cell r="A327">
            <v>1121</v>
          </cell>
          <cell r="B327">
            <v>27</v>
          </cell>
        </row>
        <row r="328">
          <cell r="A328">
            <v>1122</v>
          </cell>
          <cell r="B328">
            <v>26</v>
          </cell>
        </row>
        <row r="329">
          <cell r="A329">
            <v>1123</v>
          </cell>
          <cell r="B329">
            <v>27</v>
          </cell>
        </row>
        <row r="330">
          <cell r="A330">
            <v>1124</v>
          </cell>
          <cell r="B330">
            <v>28</v>
          </cell>
        </row>
        <row r="331">
          <cell r="A331">
            <v>1125</v>
          </cell>
          <cell r="B331">
            <v>27</v>
          </cell>
        </row>
        <row r="332">
          <cell r="A332">
            <v>1126</v>
          </cell>
          <cell r="B332">
            <v>26</v>
          </cell>
        </row>
        <row r="333">
          <cell r="A333">
            <v>1127</v>
          </cell>
          <cell r="B333">
            <v>27</v>
          </cell>
        </row>
        <row r="334">
          <cell r="A334">
            <v>1128</v>
          </cell>
          <cell r="B334">
            <v>26</v>
          </cell>
        </row>
        <row r="335">
          <cell r="A335">
            <v>1129</v>
          </cell>
          <cell r="B335">
            <v>27</v>
          </cell>
        </row>
        <row r="336">
          <cell r="A336">
            <v>1130</v>
          </cell>
          <cell r="B336">
            <v>26</v>
          </cell>
        </row>
        <row r="337">
          <cell r="A337">
            <v>1201</v>
          </cell>
          <cell r="B337">
            <v>28</v>
          </cell>
        </row>
        <row r="338">
          <cell r="A338">
            <v>1202</v>
          </cell>
          <cell r="B338">
            <v>30</v>
          </cell>
        </row>
        <row r="339">
          <cell r="A339">
            <v>1203</v>
          </cell>
          <cell r="B339">
            <v>30</v>
          </cell>
        </row>
        <row r="340">
          <cell r="A340">
            <v>1204</v>
          </cell>
          <cell r="B340">
            <v>30</v>
          </cell>
        </row>
        <row r="341">
          <cell r="A341">
            <v>1205</v>
          </cell>
          <cell r="B341">
            <v>31</v>
          </cell>
        </row>
        <row r="342">
          <cell r="A342">
            <v>1206</v>
          </cell>
          <cell r="B342">
            <v>32</v>
          </cell>
        </row>
        <row r="343">
          <cell r="A343">
            <v>1207</v>
          </cell>
          <cell r="B343">
            <v>32</v>
          </cell>
        </row>
        <row r="344">
          <cell r="A344">
            <v>1208</v>
          </cell>
          <cell r="B344">
            <v>36</v>
          </cell>
        </row>
        <row r="345">
          <cell r="A345">
            <v>1209</v>
          </cell>
          <cell r="B345">
            <v>35</v>
          </cell>
        </row>
        <row r="346">
          <cell r="A346">
            <v>1210</v>
          </cell>
          <cell r="B346">
            <v>33</v>
          </cell>
        </row>
        <row r="347">
          <cell r="A347">
            <v>1211</v>
          </cell>
          <cell r="B347">
            <v>33</v>
          </cell>
        </row>
        <row r="348">
          <cell r="A348">
            <v>1212</v>
          </cell>
          <cell r="B348">
            <v>35</v>
          </cell>
        </row>
        <row r="349">
          <cell r="A349">
            <v>1213</v>
          </cell>
          <cell r="B349">
            <v>35</v>
          </cell>
        </row>
        <row r="350">
          <cell r="A350">
            <v>1214</v>
          </cell>
          <cell r="B350">
            <v>35</v>
          </cell>
        </row>
        <row r="351">
          <cell r="A351">
            <v>1215</v>
          </cell>
          <cell r="B351">
            <v>35</v>
          </cell>
        </row>
        <row r="352">
          <cell r="A352">
            <v>1216</v>
          </cell>
          <cell r="B352">
            <v>37</v>
          </cell>
        </row>
        <row r="353">
          <cell r="A353">
            <v>1217</v>
          </cell>
          <cell r="B353">
            <v>36</v>
          </cell>
        </row>
        <row r="354">
          <cell r="A354">
            <v>1218</v>
          </cell>
          <cell r="B354">
            <v>36</v>
          </cell>
        </row>
        <row r="355">
          <cell r="A355">
            <v>1219</v>
          </cell>
          <cell r="B355">
            <v>36</v>
          </cell>
        </row>
        <row r="356">
          <cell r="A356">
            <v>1220</v>
          </cell>
          <cell r="B356">
            <v>37</v>
          </cell>
        </row>
        <row r="357">
          <cell r="A357">
            <v>1221</v>
          </cell>
          <cell r="B357">
            <v>33</v>
          </cell>
        </row>
        <row r="358">
          <cell r="A358">
            <v>1222</v>
          </cell>
          <cell r="B358">
            <v>34</v>
          </cell>
        </row>
        <row r="359">
          <cell r="A359">
            <v>1223</v>
          </cell>
          <cell r="B359">
            <v>32</v>
          </cell>
        </row>
        <row r="360">
          <cell r="A360">
            <v>1224</v>
          </cell>
          <cell r="B360">
            <v>34</v>
          </cell>
        </row>
        <row r="361">
          <cell r="A361">
            <v>1225</v>
          </cell>
          <cell r="B361">
            <v>36</v>
          </cell>
        </row>
        <row r="362">
          <cell r="A362">
            <v>1226</v>
          </cell>
          <cell r="B362">
            <v>36</v>
          </cell>
        </row>
        <row r="363">
          <cell r="A363">
            <v>1227</v>
          </cell>
          <cell r="B363">
            <v>38</v>
          </cell>
        </row>
        <row r="364">
          <cell r="A364">
            <v>1228</v>
          </cell>
          <cell r="B364">
            <v>36</v>
          </cell>
        </row>
        <row r="365">
          <cell r="A365">
            <v>1229</v>
          </cell>
          <cell r="B365">
            <v>36</v>
          </cell>
        </row>
        <row r="366">
          <cell r="A366">
            <v>1230</v>
          </cell>
          <cell r="B366">
            <v>38</v>
          </cell>
        </row>
        <row r="367">
          <cell r="A367">
            <v>1231</v>
          </cell>
          <cell r="B367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B4" sqref="B4"/>
    </sheetView>
  </sheetViews>
  <sheetFormatPr defaultRowHeight="15" x14ac:dyDescent="0.25"/>
  <cols>
    <col min="1" max="1" width="28.140625" style="113" bestFit="1" customWidth="1"/>
    <col min="2" max="2" width="16" style="113" customWidth="1"/>
    <col min="3" max="3" width="12.42578125" style="113" customWidth="1"/>
    <col min="4" max="4" width="15.28515625" style="113" customWidth="1"/>
    <col min="5" max="5" width="14.42578125" style="113" customWidth="1"/>
    <col min="6" max="16384" width="9.140625" style="113"/>
  </cols>
  <sheetData>
    <row r="1" spans="1:7" ht="46.5" customHeight="1" thickBot="1" x14ac:dyDescent="0.4">
      <c r="A1" s="134"/>
      <c r="B1" s="134"/>
      <c r="C1" s="135" t="s">
        <v>114</v>
      </c>
      <c r="D1" s="136"/>
      <c r="E1" s="136"/>
    </row>
    <row r="2" spans="1:7" ht="15" customHeight="1" x14ac:dyDescent="0.25">
      <c r="A2" s="114" t="s">
        <v>0</v>
      </c>
      <c r="B2" s="115">
        <v>44105</v>
      </c>
      <c r="C2" s="141" t="s">
        <v>115</v>
      </c>
      <c r="D2" s="141"/>
      <c r="E2" s="142"/>
      <c r="G2" s="116"/>
    </row>
    <row r="3" spans="1:7" x14ac:dyDescent="0.25">
      <c r="A3" s="117" t="s">
        <v>1</v>
      </c>
      <c r="B3" s="118">
        <v>44136</v>
      </c>
      <c r="C3" s="145"/>
      <c r="D3" s="145"/>
      <c r="E3" s="146"/>
      <c r="G3" s="116"/>
    </row>
    <row r="4" spans="1:7" x14ac:dyDescent="0.25">
      <c r="A4" s="119" t="s">
        <v>116</v>
      </c>
      <c r="B4" s="120" t="s">
        <v>120</v>
      </c>
      <c r="C4" s="145"/>
      <c r="D4" s="145"/>
      <c r="E4" s="146"/>
      <c r="G4" s="116"/>
    </row>
    <row r="5" spans="1:7" ht="15.75" thickBot="1" x14ac:dyDescent="0.3">
      <c r="A5" s="121" t="s">
        <v>117</v>
      </c>
      <c r="B5" s="122">
        <v>150</v>
      </c>
      <c r="C5" s="143"/>
      <c r="D5" s="143"/>
      <c r="E5" s="144"/>
      <c r="G5" s="116"/>
    </row>
    <row r="6" spans="1:7" x14ac:dyDescent="0.25">
      <c r="A6" s="114" t="s">
        <v>35</v>
      </c>
      <c r="B6" s="123">
        <v>5.01</v>
      </c>
      <c r="C6" s="147" t="s">
        <v>118</v>
      </c>
      <c r="D6" s="147"/>
      <c r="E6" s="148"/>
      <c r="G6" s="116"/>
    </row>
    <row r="7" spans="1:7" ht="15" customHeight="1" x14ac:dyDescent="0.25">
      <c r="A7" s="117" t="s">
        <v>2</v>
      </c>
      <c r="B7" s="124">
        <v>0.433</v>
      </c>
      <c r="C7" s="149"/>
      <c r="D7" s="149"/>
      <c r="E7" s="150"/>
    </row>
    <row r="8" spans="1:7" ht="15.75" thickBot="1" x14ac:dyDescent="0.3">
      <c r="A8" s="125" t="s">
        <v>6</v>
      </c>
      <c r="B8" s="126">
        <v>9.3600000000000003E-2</v>
      </c>
      <c r="C8" s="151"/>
      <c r="D8" s="151"/>
      <c r="E8" s="152"/>
    </row>
    <row r="9" spans="1:7" x14ac:dyDescent="0.25">
      <c r="A9" s="127" t="s">
        <v>4</v>
      </c>
      <c r="B9" s="129">
        <f>SUMIFS(HDD!B2:B900031,HDD!A2:A900031,"&gt;="&amp;(B2+1),HDD!A2:A900031,"&lt;="&amp;B3)</f>
        <v>504</v>
      </c>
      <c r="C9" s="141"/>
      <c r="D9" s="141"/>
      <c r="E9" s="142"/>
    </row>
    <row r="10" spans="1:7" ht="15.75" thickBot="1" x14ac:dyDescent="0.3">
      <c r="A10" s="125" t="s">
        <v>36</v>
      </c>
      <c r="B10" s="130">
        <f>SUMIFS(HDD!C2:C900031,HDD!A2:A900031,"&gt;="&amp;(B2+1),HDD!A2:A900031,"&lt;="&amp;B3)</f>
        <v>539</v>
      </c>
      <c r="C10" s="143"/>
      <c r="D10" s="143"/>
      <c r="E10" s="144"/>
    </row>
    <row r="11" spans="1:7" ht="6.75" customHeight="1" thickBot="1" x14ac:dyDescent="0.3">
      <c r="B11" s="132"/>
    </row>
    <row r="12" spans="1:7" ht="15.75" thickBot="1" x14ac:dyDescent="0.3">
      <c r="A12" s="128" t="s">
        <v>113</v>
      </c>
      <c r="B12" s="131">
        <f>IF(MID(B4,5,1)="R",IF('Dist Chg Rate'!AB2='Dist Chg Rate'!X2,Calculation_3!D78,Calculation_1!D35),IF('Dist Chg Rate'!AB2='Dist Chg Rate'!X2,Calculation_4!D111,Calculation_2!D44))</f>
        <v>-1.4763999999999999</v>
      </c>
      <c r="C12" s="138"/>
      <c r="D12" s="139"/>
      <c r="E12" s="140"/>
    </row>
    <row r="14" spans="1:7" ht="59.25" customHeight="1" x14ac:dyDescent="0.25">
      <c r="A14" s="137" t="s">
        <v>119</v>
      </c>
      <c r="B14" s="137"/>
      <c r="C14" s="137"/>
      <c r="D14" s="137"/>
      <c r="E14" s="137"/>
    </row>
  </sheetData>
  <sheetProtection sheet="1" objects="1" scenarios="1" selectLockedCells="1"/>
  <mergeCells count="7">
    <mergeCell ref="A1:B1"/>
    <mergeCell ref="C1:E1"/>
    <mergeCell ref="A14:E14"/>
    <mergeCell ref="C12:E12"/>
    <mergeCell ref="C9:E10"/>
    <mergeCell ref="C2:E5"/>
    <mergeCell ref="C6:E8"/>
  </mergeCells>
  <pageMargins left="0.7" right="0.7" top="0.75" bottom="0.75" header="0.3" footer="0.3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zoomScale="60" zoomScaleNormal="60" workbookViewId="0">
      <selection activeCell="X3" sqref="X3"/>
    </sheetView>
  </sheetViews>
  <sheetFormatPr defaultRowHeight="15" x14ac:dyDescent="0.25"/>
  <cols>
    <col min="2" max="2" width="10.42578125" bestFit="1" customWidth="1"/>
    <col min="3" max="3" width="9.85546875" bestFit="1" customWidth="1"/>
    <col min="4" max="4" width="10.42578125" bestFit="1" customWidth="1"/>
    <col min="5" max="5" width="8.7109375" bestFit="1" customWidth="1"/>
    <col min="12" max="12" width="9.7109375" bestFit="1" customWidth="1"/>
    <col min="13" max="13" width="10.42578125" bestFit="1" customWidth="1"/>
    <col min="14" max="14" width="9.85546875" bestFit="1" customWidth="1"/>
    <col min="15" max="15" width="10.42578125" bestFit="1" customWidth="1"/>
    <col min="16" max="16" width="8.7109375" bestFit="1" customWidth="1"/>
    <col min="24" max="24" width="10.42578125" bestFit="1" customWidth="1"/>
    <col min="28" max="28" width="9.85546875" bestFit="1" customWidth="1"/>
  </cols>
  <sheetData>
    <row r="1" spans="1:28" x14ac:dyDescent="0.25">
      <c r="A1" t="str">
        <f>IF(MID(Home!B4,5,1)="R",MID(Home!B4,5,2),MID(Home!B4,5,3))</f>
        <v>r3</v>
      </c>
      <c r="B1" t="str">
        <f>IF(MID(Home!B4,5,1)="R",MID(Home!B4,5,2),MID(Home!B4,5,3))</f>
        <v>r3</v>
      </c>
    </row>
    <row r="2" spans="1:28" x14ac:dyDescent="0.25">
      <c r="B2" s="75">
        <v>44105</v>
      </c>
      <c r="C2" s="75">
        <v>44136</v>
      </c>
      <c r="D2" s="75">
        <v>44166</v>
      </c>
      <c r="E2" s="75">
        <v>44197</v>
      </c>
      <c r="F2" s="75">
        <v>44228</v>
      </c>
      <c r="G2" s="75">
        <v>44256</v>
      </c>
      <c r="H2" s="75">
        <v>44287</v>
      </c>
      <c r="I2" s="75">
        <v>44317</v>
      </c>
      <c r="J2" s="75">
        <v>44348</v>
      </c>
      <c r="M2" s="75">
        <v>44105</v>
      </c>
      <c r="N2" s="75">
        <v>44136</v>
      </c>
      <c r="O2" s="75">
        <v>44166</v>
      </c>
      <c r="P2" s="75">
        <v>44197</v>
      </c>
      <c r="Q2" s="75">
        <v>44228</v>
      </c>
      <c r="R2" s="75">
        <v>44256</v>
      </c>
      <c r="S2" s="75">
        <v>44287</v>
      </c>
      <c r="T2" s="75">
        <v>44317</v>
      </c>
      <c r="U2" s="75">
        <v>44348</v>
      </c>
      <c r="X2" s="75">
        <v>44105</v>
      </c>
      <c r="Y2">
        <f>VLOOKUP(A1,A3:J36,2,FALSE)</f>
        <v>0.56779999999999997</v>
      </c>
      <c r="Z2">
        <f>VLOOKUP(B1,L3:U36,2,FALSE)</f>
        <v>0.56779999999999997</v>
      </c>
      <c r="AB2" s="75">
        <f>EOMONTH((Home!B2+1),-1)+1</f>
        <v>44105</v>
      </c>
    </row>
    <row r="3" spans="1:28" x14ac:dyDescent="0.25">
      <c r="A3" t="s">
        <v>41</v>
      </c>
      <c r="B3">
        <v>0.38600000000000001</v>
      </c>
      <c r="C3">
        <v>0.38600000000000001</v>
      </c>
      <c r="D3">
        <v>0.38600000000000001</v>
      </c>
      <c r="E3">
        <v>0.38600000000000001</v>
      </c>
      <c r="F3">
        <v>0.38600000000000001</v>
      </c>
      <c r="G3">
        <v>0.38600000000000001</v>
      </c>
      <c r="H3">
        <v>0.38600000000000001</v>
      </c>
      <c r="I3">
        <v>0.38600000000000001</v>
      </c>
      <c r="J3">
        <v>0.38600000000000001</v>
      </c>
      <c r="L3" t="s">
        <v>41</v>
      </c>
      <c r="M3">
        <v>0.38600000000000001</v>
      </c>
      <c r="N3">
        <v>0.38600000000000001</v>
      </c>
      <c r="O3">
        <v>0.38600000000000001</v>
      </c>
      <c r="P3">
        <v>0.38600000000000001</v>
      </c>
      <c r="Q3">
        <v>0.38600000000000001</v>
      </c>
      <c r="R3">
        <v>0.38600000000000001</v>
      </c>
      <c r="S3">
        <v>0.38600000000000001</v>
      </c>
      <c r="T3">
        <v>0.38600000000000001</v>
      </c>
      <c r="U3">
        <v>0.38600000000000001</v>
      </c>
      <c r="X3" s="75">
        <v>44136</v>
      </c>
      <c r="Y3">
        <f>VLOOKUP(A1,A3:J36,3,FALSE)</f>
        <v>0.56779999999999997</v>
      </c>
      <c r="Z3">
        <f>VLOOKUP(B1,L3:U36,3,FALSE)</f>
        <v>0.56779999999999997</v>
      </c>
      <c r="AB3" s="75">
        <f>EOMONTH(Home!B3,-1)+1</f>
        <v>44136</v>
      </c>
    </row>
    <row r="4" spans="1:28" x14ac:dyDescent="0.25">
      <c r="A4" t="s">
        <v>40</v>
      </c>
      <c r="B4">
        <v>0.56779999999999997</v>
      </c>
      <c r="C4">
        <v>0.56779999999999997</v>
      </c>
      <c r="D4">
        <v>0.56779999999999997</v>
      </c>
      <c r="E4">
        <v>0.56779999999999997</v>
      </c>
      <c r="F4">
        <v>0.56779999999999997</v>
      </c>
      <c r="G4">
        <v>0.56779999999999997</v>
      </c>
      <c r="H4">
        <v>0.56779999999999997</v>
      </c>
      <c r="I4">
        <v>0.56779999999999997</v>
      </c>
      <c r="J4">
        <v>0.56779999999999997</v>
      </c>
      <c r="L4" t="s">
        <v>40</v>
      </c>
      <c r="M4">
        <v>0.56779999999999997</v>
      </c>
      <c r="N4">
        <v>0.56779999999999997</v>
      </c>
      <c r="O4">
        <v>0.56779999999999997</v>
      </c>
      <c r="P4">
        <v>0.56779999999999997</v>
      </c>
      <c r="Q4">
        <v>0.56779999999999997</v>
      </c>
      <c r="R4">
        <v>0.56779999999999997</v>
      </c>
      <c r="S4">
        <v>0.56779999999999997</v>
      </c>
      <c r="T4">
        <v>0.56779999999999997</v>
      </c>
      <c r="U4">
        <v>0.56779999999999997</v>
      </c>
      <c r="X4" s="75">
        <v>44166</v>
      </c>
      <c r="Y4">
        <f>VLOOKUP(A1,A3:J36,4,FALSE)</f>
        <v>0.56779999999999997</v>
      </c>
      <c r="Z4">
        <f>VLOOKUP(B1,L3:U36,4,FALSE)</f>
        <v>0.56779999999999997</v>
      </c>
    </row>
    <row r="5" spans="1:28" x14ac:dyDescent="0.25">
      <c r="A5" t="s">
        <v>42</v>
      </c>
      <c r="B5">
        <v>0.22720000000000001</v>
      </c>
      <c r="C5">
        <v>0.31230000000000002</v>
      </c>
      <c r="D5">
        <v>0.31230000000000002</v>
      </c>
      <c r="E5">
        <v>0.31230000000000002</v>
      </c>
      <c r="F5">
        <v>0.31230000000000002</v>
      </c>
      <c r="G5">
        <v>0.31230000000000002</v>
      </c>
      <c r="H5">
        <v>0.31230000000000002</v>
      </c>
      <c r="I5">
        <v>0.31230000000000002</v>
      </c>
      <c r="J5">
        <v>0.31230000000000002</v>
      </c>
      <c r="L5" t="s">
        <v>42</v>
      </c>
      <c r="M5">
        <v>0.22720000000000001</v>
      </c>
      <c r="N5">
        <v>0.31230000000000002</v>
      </c>
      <c r="O5">
        <v>0.31230000000000002</v>
      </c>
      <c r="P5">
        <v>0.31230000000000002</v>
      </c>
      <c r="Q5">
        <v>0.31230000000000002</v>
      </c>
      <c r="R5">
        <v>0.31230000000000002</v>
      </c>
      <c r="S5">
        <v>0.31230000000000002</v>
      </c>
      <c r="T5">
        <v>0.31230000000000002</v>
      </c>
      <c r="U5">
        <v>0.31230000000000002</v>
      </c>
      <c r="X5" s="75">
        <v>44197</v>
      </c>
      <c r="Y5">
        <f>VLOOKUP(A1,A3:J36,5,FALSE)</f>
        <v>0.56779999999999997</v>
      </c>
      <c r="Z5">
        <f>VLOOKUP(B1,L3:U36,5,FALSE)</f>
        <v>0.56779999999999997</v>
      </c>
    </row>
    <row r="6" spans="1:28" x14ac:dyDescent="0.25">
      <c r="A6" t="s">
        <v>43</v>
      </c>
      <c r="B6">
        <v>0.50180000000000002</v>
      </c>
      <c r="C6">
        <v>0.50180000000000002</v>
      </c>
      <c r="D6">
        <v>0.50180000000000002</v>
      </c>
      <c r="E6">
        <v>0.50180000000000002</v>
      </c>
      <c r="F6">
        <v>0.50180000000000002</v>
      </c>
      <c r="G6">
        <v>0.50180000000000002</v>
      </c>
      <c r="H6">
        <v>0.50180000000000002</v>
      </c>
      <c r="I6">
        <v>0.50180000000000002</v>
      </c>
      <c r="J6">
        <v>0.50180000000000002</v>
      </c>
      <c r="L6" t="s">
        <v>43</v>
      </c>
      <c r="M6">
        <v>0.50180000000000002</v>
      </c>
      <c r="N6">
        <v>0.50180000000000002</v>
      </c>
      <c r="O6">
        <v>0.50180000000000002</v>
      </c>
      <c r="P6">
        <v>0.50180000000000002</v>
      </c>
      <c r="Q6">
        <v>0.50180000000000002</v>
      </c>
      <c r="R6">
        <v>0.50180000000000002</v>
      </c>
      <c r="S6">
        <v>0.50180000000000002</v>
      </c>
      <c r="T6">
        <v>0.50180000000000002</v>
      </c>
      <c r="U6">
        <v>0.50180000000000002</v>
      </c>
      <c r="X6" s="75">
        <v>44228</v>
      </c>
      <c r="Y6">
        <f>VLOOKUP(A1,A3:J36,6,FALSE)</f>
        <v>0.56779999999999997</v>
      </c>
      <c r="Z6">
        <f>VLOOKUP(B1,L3:U36,6,FALSE)</f>
        <v>0.56779999999999997</v>
      </c>
    </row>
    <row r="7" spans="1:28" x14ac:dyDescent="0.25">
      <c r="A7" t="s">
        <v>44</v>
      </c>
      <c r="B7">
        <v>0.73809999999999998</v>
      </c>
      <c r="C7">
        <v>0.73809999999999998</v>
      </c>
      <c r="D7">
        <v>0.73809999999999998</v>
      </c>
      <c r="E7">
        <v>0.73809999999999998</v>
      </c>
      <c r="F7">
        <v>0.73809999999999998</v>
      </c>
      <c r="G7">
        <v>0.73809999999999998</v>
      </c>
      <c r="H7">
        <v>0.73809999999999998</v>
      </c>
      <c r="I7">
        <v>0.73809999999999998</v>
      </c>
      <c r="J7">
        <v>0.73809999999999998</v>
      </c>
      <c r="L7" t="s">
        <v>44</v>
      </c>
      <c r="M7">
        <v>0.73809999999999998</v>
      </c>
      <c r="N7">
        <v>0.73809999999999998</v>
      </c>
      <c r="O7">
        <v>0.73809999999999998</v>
      </c>
      <c r="P7">
        <v>0.73809999999999998</v>
      </c>
      <c r="Q7">
        <v>0.73809999999999998</v>
      </c>
      <c r="R7">
        <v>0.73809999999999998</v>
      </c>
      <c r="S7">
        <v>0.73809999999999998</v>
      </c>
      <c r="T7">
        <v>0.73809999999999998</v>
      </c>
      <c r="U7">
        <v>0.73809999999999998</v>
      </c>
      <c r="X7" s="75">
        <v>44256</v>
      </c>
      <c r="Y7">
        <f>VLOOKUP(A1,A3:J36,7,FALSE)</f>
        <v>0.56779999999999997</v>
      </c>
      <c r="Z7">
        <f>VLOOKUP(B1,L3:U36,7,FALSE)</f>
        <v>0.56779999999999997</v>
      </c>
    </row>
    <row r="8" spans="1:28" x14ac:dyDescent="0.25">
      <c r="A8" t="s">
        <v>45</v>
      </c>
      <c r="B8">
        <v>0.29530000000000001</v>
      </c>
      <c r="C8">
        <v>0.40600000000000003</v>
      </c>
      <c r="D8">
        <v>0.40600000000000003</v>
      </c>
      <c r="E8">
        <v>0.40600000000000003</v>
      </c>
      <c r="F8">
        <v>0.40600000000000003</v>
      </c>
      <c r="G8">
        <v>0.40600000000000003</v>
      </c>
      <c r="H8">
        <v>0.40600000000000003</v>
      </c>
      <c r="I8">
        <v>0.40600000000000003</v>
      </c>
      <c r="J8">
        <v>0.40600000000000003</v>
      </c>
      <c r="L8" t="s">
        <v>45</v>
      </c>
      <c r="M8">
        <v>0.29530000000000001</v>
      </c>
      <c r="N8">
        <v>0.40600000000000003</v>
      </c>
      <c r="O8">
        <v>0.40600000000000003</v>
      </c>
      <c r="P8">
        <v>0.40600000000000003</v>
      </c>
      <c r="Q8">
        <v>0.40600000000000003</v>
      </c>
      <c r="R8">
        <v>0.40600000000000003</v>
      </c>
      <c r="S8">
        <v>0.40600000000000003</v>
      </c>
      <c r="T8">
        <v>0.40600000000000003</v>
      </c>
      <c r="U8">
        <v>0.40600000000000003</v>
      </c>
      <c r="X8" s="75">
        <v>44287</v>
      </c>
      <c r="Y8">
        <f>VLOOKUP(A1,A3:J36,8,FALSE)</f>
        <v>0.56779999999999997</v>
      </c>
      <c r="Z8">
        <f>VLOOKUP(B1,L3:U36,8,FALSE)</f>
        <v>0.56779999999999997</v>
      </c>
    </row>
    <row r="9" spans="1:28" x14ac:dyDescent="0.25">
      <c r="A9" s="15" t="s">
        <v>46</v>
      </c>
      <c r="B9" s="15">
        <v>0.47110000000000002</v>
      </c>
      <c r="C9" s="15">
        <v>0.47110000000000002</v>
      </c>
      <c r="D9" s="15">
        <v>0.3165</v>
      </c>
      <c r="E9" s="15">
        <v>0.3165</v>
      </c>
      <c r="F9" s="15">
        <v>0.3165</v>
      </c>
      <c r="G9" s="15">
        <v>0.3165</v>
      </c>
      <c r="H9" s="15">
        <v>0.3165</v>
      </c>
      <c r="I9" s="15">
        <v>0.3165</v>
      </c>
      <c r="J9" s="15">
        <v>0.3165</v>
      </c>
      <c r="K9" s="15"/>
      <c r="L9" s="15" t="s">
        <v>46</v>
      </c>
      <c r="M9" s="15">
        <v>0.3165</v>
      </c>
      <c r="N9">
        <v>0.3165</v>
      </c>
      <c r="O9">
        <v>0.3165</v>
      </c>
      <c r="P9">
        <v>0.3165</v>
      </c>
      <c r="Q9">
        <v>0.3165</v>
      </c>
      <c r="R9">
        <v>0.3165</v>
      </c>
      <c r="S9">
        <v>0.3165</v>
      </c>
      <c r="T9">
        <v>0.3165</v>
      </c>
      <c r="U9">
        <v>0.3165</v>
      </c>
      <c r="X9" s="75">
        <v>44317</v>
      </c>
      <c r="Y9">
        <f>VLOOKUP(A1,A3:J36,9,FALSE)</f>
        <v>0.56779999999999997</v>
      </c>
      <c r="Z9">
        <f>VLOOKUP(B1,L3:U36,9,FALSE)</f>
        <v>0.56779999999999997</v>
      </c>
    </row>
    <row r="10" spans="1:28" x14ac:dyDescent="0.25">
      <c r="A10" s="15" t="s">
        <v>47</v>
      </c>
      <c r="B10" s="15">
        <v>0.4284</v>
      </c>
      <c r="C10" s="15">
        <v>0.4284</v>
      </c>
      <c r="D10" s="15">
        <v>0.28549999999999998</v>
      </c>
      <c r="E10" s="15">
        <v>0.28549999999999998</v>
      </c>
      <c r="F10" s="15">
        <v>0.28549999999999998</v>
      </c>
      <c r="G10" s="15">
        <v>0.28549999999999998</v>
      </c>
      <c r="H10" s="15">
        <v>0.28549999999999998</v>
      </c>
      <c r="I10" s="15">
        <v>0.28549999999999998</v>
      </c>
      <c r="J10" s="15">
        <v>0.28549999999999998</v>
      </c>
      <c r="K10" s="15"/>
      <c r="L10" s="15" t="s">
        <v>47</v>
      </c>
      <c r="M10" s="15">
        <v>0.28549999999999998</v>
      </c>
      <c r="N10">
        <v>0.28549999999999998</v>
      </c>
      <c r="O10">
        <v>0.28549999999999998</v>
      </c>
      <c r="P10">
        <v>0.28549999999999998</v>
      </c>
      <c r="Q10">
        <v>0.28549999999999998</v>
      </c>
      <c r="R10">
        <v>0.28549999999999998</v>
      </c>
      <c r="S10">
        <v>0.28549999999999998</v>
      </c>
      <c r="T10">
        <v>0.28549999999999998</v>
      </c>
      <c r="U10">
        <v>0.28549999999999998</v>
      </c>
    </row>
    <row r="11" spans="1:28" x14ac:dyDescent="0.25">
      <c r="A11" s="15" t="s">
        <v>48</v>
      </c>
      <c r="B11" s="15">
        <v>0.12039999999999999</v>
      </c>
      <c r="C11" s="15">
        <v>0.26329999999999998</v>
      </c>
      <c r="D11" s="15">
        <v>0.26329999999999998</v>
      </c>
      <c r="E11" s="15">
        <v>0.26329999999999998</v>
      </c>
      <c r="F11" s="15">
        <v>0.26329999999999998</v>
      </c>
      <c r="G11" s="15">
        <v>0.26329999999999998</v>
      </c>
      <c r="H11" s="15">
        <v>0.26329999999999998</v>
      </c>
      <c r="I11" s="15">
        <v>0.26329999999999998</v>
      </c>
      <c r="J11" s="15">
        <v>0.26329999999999998</v>
      </c>
      <c r="K11" s="15"/>
      <c r="L11" s="15" t="s">
        <v>48</v>
      </c>
      <c r="M11" s="15">
        <v>0.12039999999999999</v>
      </c>
      <c r="N11">
        <v>0.26329999999999998</v>
      </c>
      <c r="O11">
        <v>0.26329999999999998</v>
      </c>
      <c r="P11">
        <v>0.26329999999999998</v>
      </c>
      <c r="Q11">
        <v>0.26329999999999998</v>
      </c>
      <c r="R11">
        <v>0.26329999999999998</v>
      </c>
      <c r="S11">
        <v>0.26329999999999998</v>
      </c>
      <c r="T11">
        <v>0.26329999999999998</v>
      </c>
      <c r="U11">
        <v>0.26329999999999998</v>
      </c>
      <c r="X11" t="s">
        <v>46</v>
      </c>
      <c r="Y11">
        <v>20</v>
      </c>
      <c r="Z11">
        <v>100</v>
      </c>
    </row>
    <row r="12" spans="1:28" x14ac:dyDescent="0.25">
      <c r="A12" s="15" t="s">
        <v>49</v>
      </c>
      <c r="B12" s="15">
        <v>0.61260000000000003</v>
      </c>
      <c r="C12" s="15">
        <v>0.61260000000000003</v>
      </c>
      <c r="D12" s="15">
        <v>0.41139999999999999</v>
      </c>
      <c r="E12" s="15">
        <v>0.41139999999999999</v>
      </c>
      <c r="F12" s="15">
        <v>0.41139999999999999</v>
      </c>
      <c r="G12" s="15">
        <v>0.41139999999999999</v>
      </c>
      <c r="H12" s="15">
        <v>0.41139999999999999</v>
      </c>
      <c r="I12" s="15">
        <v>0.41139999999999999</v>
      </c>
      <c r="J12" s="15">
        <v>0.41139999999999999</v>
      </c>
      <c r="K12" s="15"/>
      <c r="L12" s="15" t="s">
        <v>49</v>
      </c>
      <c r="M12" s="15">
        <v>0.41139999999999999</v>
      </c>
      <c r="N12">
        <v>0.41139999999999999</v>
      </c>
      <c r="O12">
        <v>0.41139999999999999</v>
      </c>
      <c r="P12">
        <v>0.41139999999999999</v>
      </c>
      <c r="Q12">
        <v>0.41139999999999999</v>
      </c>
      <c r="R12">
        <v>0.41139999999999999</v>
      </c>
      <c r="S12">
        <v>0.41139999999999999</v>
      </c>
      <c r="T12">
        <v>0.41139999999999999</v>
      </c>
      <c r="U12">
        <v>0.41139999999999999</v>
      </c>
      <c r="X12" t="s">
        <v>41</v>
      </c>
      <c r="Y12">
        <v>20</v>
      </c>
      <c r="Z12">
        <v>20</v>
      </c>
    </row>
    <row r="13" spans="1:28" x14ac:dyDescent="0.25">
      <c r="A13" s="15" t="s">
        <v>50</v>
      </c>
      <c r="B13" s="15">
        <v>0.55689999999999995</v>
      </c>
      <c r="C13" s="15">
        <v>0.55689999999999995</v>
      </c>
      <c r="D13" s="15">
        <v>0.37109999999999999</v>
      </c>
      <c r="E13" s="15">
        <v>0.37109999999999999</v>
      </c>
      <c r="F13" s="15">
        <v>0.37109999999999999</v>
      </c>
      <c r="G13" s="15">
        <v>0.37109999999999999</v>
      </c>
      <c r="H13" s="15">
        <v>0.37109999999999999</v>
      </c>
      <c r="I13" s="15">
        <v>0.37109999999999999</v>
      </c>
      <c r="J13" s="15">
        <v>0.37109999999999999</v>
      </c>
      <c r="K13" s="15"/>
      <c r="L13" s="15" t="s">
        <v>50</v>
      </c>
      <c r="M13" s="15">
        <v>0.37109999999999999</v>
      </c>
      <c r="N13">
        <v>0.37109999999999999</v>
      </c>
      <c r="O13">
        <v>0.37109999999999999</v>
      </c>
      <c r="P13">
        <v>0.37109999999999999</v>
      </c>
      <c r="Q13">
        <v>0.37109999999999999</v>
      </c>
      <c r="R13">
        <v>0.37109999999999999</v>
      </c>
      <c r="S13">
        <v>0.37109999999999999</v>
      </c>
      <c r="T13">
        <v>0.37109999999999999</v>
      </c>
      <c r="U13">
        <v>0.37109999999999999</v>
      </c>
      <c r="X13" t="s">
        <v>40</v>
      </c>
      <c r="Y13">
        <v>20</v>
      </c>
      <c r="Z13">
        <v>20</v>
      </c>
    </row>
    <row r="14" spans="1:28" x14ac:dyDescent="0.25">
      <c r="A14" s="15" t="s">
        <v>51</v>
      </c>
      <c r="B14" s="15">
        <v>0.1565</v>
      </c>
      <c r="C14" s="15">
        <v>0.34229999999999999</v>
      </c>
      <c r="D14" s="15">
        <v>0.34229999999999999</v>
      </c>
      <c r="E14" s="15">
        <v>0.34229999999999999</v>
      </c>
      <c r="F14" s="15">
        <v>0.34229999999999999</v>
      </c>
      <c r="G14" s="15">
        <v>0.34229999999999999</v>
      </c>
      <c r="H14" s="15">
        <v>0.34229999999999999</v>
      </c>
      <c r="I14" s="15">
        <v>0.34229999999999999</v>
      </c>
      <c r="J14" s="15">
        <v>0.34229999999999999</v>
      </c>
      <c r="K14" s="15"/>
      <c r="L14" s="15" t="s">
        <v>51</v>
      </c>
      <c r="M14" s="15">
        <v>0.1565</v>
      </c>
      <c r="N14">
        <v>0.34229999999999999</v>
      </c>
      <c r="O14">
        <v>0.34229999999999999</v>
      </c>
      <c r="P14">
        <v>0.34229999999999999</v>
      </c>
      <c r="Q14">
        <v>0.34229999999999999</v>
      </c>
      <c r="R14">
        <v>0.34229999999999999</v>
      </c>
      <c r="S14">
        <v>0.34229999999999999</v>
      </c>
      <c r="T14">
        <v>0.34229999999999999</v>
      </c>
      <c r="U14">
        <v>0.34229999999999999</v>
      </c>
      <c r="X14" t="s">
        <v>42</v>
      </c>
      <c r="Y14">
        <v>20</v>
      </c>
      <c r="Z14">
        <v>20</v>
      </c>
    </row>
    <row r="15" spans="1:28" x14ac:dyDescent="0.25">
      <c r="A15" s="15" t="s">
        <v>52</v>
      </c>
      <c r="B15" s="15">
        <v>0.28389999999999999</v>
      </c>
      <c r="C15" s="15">
        <v>0.28389999999999999</v>
      </c>
      <c r="D15" s="15">
        <v>0.18459999999999999</v>
      </c>
      <c r="E15" s="15">
        <v>0.18459999999999999</v>
      </c>
      <c r="F15" s="15">
        <v>0.18459999999999999</v>
      </c>
      <c r="G15" s="15">
        <v>0.18459999999999999</v>
      </c>
      <c r="H15" s="15">
        <v>0.18459999999999999</v>
      </c>
      <c r="I15" s="15">
        <v>0.18459999999999999</v>
      </c>
      <c r="J15" s="15">
        <v>0.18459999999999999</v>
      </c>
      <c r="K15" s="15"/>
      <c r="L15" s="15" t="s">
        <v>52</v>
      </c>
      <c r="M15" s="15">
        <v>0.18459999999999999</v>
      </c>
      <c r="N15">
        <v>0.18459999999999999</v>
      </c>
      <c r="O15">
        <v>0.18459999999999999</v>
      </c>
      <c r="P15">
        <v>0.18459999999999999</v>
      </c>
      <c r="Q15">
        <v>0.18459999999999999</v>
      </c>
      <c r="R15">
        <v>0.18459999999999999</v>
      </c>
      <c r="S15">
        <v>0.18459999999999999</v>
      </c>
      <c r="T15">
        <v>0.18459999999999999</v>
      </c>
      <c r="U15">
        <v>0.18459999999999999</v>
      </c>
      <c r="X15" t="s">
        <v>47</v>
      </c>
      <c r="Y15">
        <v>400</v>
      </c>
      <c r="Z15">
        <v>1000</v>
      </c>
    </row>
    <row r="16" spans="1:28" x14ac:dyDescent="0.25">
      <c r="A16" s="15" t="s">
        <v>53</v>
      </c>
      <c r="B16" s="15">
        <v>0.1767</v>
      </c>
      <c r="C16" s="15">
        <v>0.24390000000000001</v>
      </c>
      <c r="D16" s="15">
        <v>0.16239999999999999</v>
      </c>
      <c r="E16" s="15">
        <v>0.16239999999999999</v>
      </c>
      <c r="F16" s="15">
        <v>0.16239999999999999</v>
      </c>
      <c r="G16" s="15">
        <v>0.16239999999999999</v>
      </c>
      <c r="H16" s="15">
        <v>0.16239999999999999</v>
      </c>
      <c r="I16" s="15">
        <v>0.16239999999999999</v>
      </c>
      <c r="J16" s="15">
        <v>0.16239999999999999</v>
      </c>
      <c r="K16" s="15"/>
      <c r="L16" s="15" t="s">
        <v>53</v>
      </c>
      <c r="M16" s="15">
        <v>0.1004</v>
      </c>
      <c r="N16">
        <v>0.16239999999999999</v>
      </c>
      <c r="O16">
        <v>0.16239999999999999</v>
      </c>
      <c r="P16">
        <v>0.16239999999999999</v>
      </c>
      <c r="Q16">
        <v>0.16239999999999999</v>
      </c>
      <c r="R16">
        <v>0.16239999999999999</v>
      </c>
      <c r="S16">
        <v>0.16239999999999999</v>
      </c>
      <c r="T16">
        <v>0.16239999999999999</v>
      </c>
      <c r="U16">
        <v>0.16239999999999999</v>
      </c>
      <c r="X16" t="s">
        <v>49</v>
      </c>
      <c r="Y16">
        <v>20</v>
      </c>
      <c r="Z16">
        <v>100</v>
      </c>
    </row>
    <row r="17" spans="1:26" x14ac:dyDescent="0.25">
      <c r="A17" s="15" t="s">
        <v>54</v>
      </c>
      <c r="B17" s="15">
        <v>8.1799999999999998E-2</v>
      </c>
      <c r="C17" s="15">
        <v>0.17050000000000001</v>
      </c>
      <c r="D17" s="15">
        <v>0.17050000000000001</v>
      </c>
      <c r="E17" s="15">
        <v>0.17050000000000001</v>
      </c>
      <c r="F17" s="15">
        <v>0.17050000000000001</v>
      </c>
      <c r="G17" s="15">
        <v>0.17050000000000001</v>
      </c>
      <c r="H17" s="15">
        <v>0.17050000000000001</v>
      </c>
      <c r="I17" s="15">
        <v>0.17050000000000001</v>
      </c>
      <c r="J17" s="15">
        <v>0.17050000000000001</v>
      </c>
      <c r="K17" s="15"/>
      <c r="L17" s="15" t="s">
        <v>54</v>
      </c>
      <c r="M17" s="15">
        <v>8.1799999999999998E-2</v>
      </c>
      <c r="N17">
        <v>0.17050000000000001</v>
      </c>
      <c r="O17">
        <v>0.17050000000000001</v>
      </c>
      <c r="P17">
        <v>0.17050000000000001</v>
      </c>
      <c r="Q17">
        <v>0.17050000000000001</v>
      </c>
      <c r="R17">
        <v>0.17050000000000001</v>
      </c>
      <c r="S17">
        <v>0.17050000000000001</v>
      </c>
      <c r="T17">
        <v>0.17050000000000001</v>
      </c>
      <c r="U17">
        <v>0.17050000000000001</v>
      </c>
      <c r="X17" t="s">
        <v>50</v>
      </c>
      <c r="Y17">
        <v>400</v>
      </c>
      <c r="Z17">
        <v>1000</v>
      </c>
    </row>
    <row r="18" spans="1:26" x14ac:dyDescent="0.25">
      <c r="A18" s="15" t="s">
        <v>55</v>
      </c>
      <c r="B18" s="15">
        <v>3.5299999999999998E-2</v>
      </c>
      <c r="C18" s="15">
        <v>6.5000000000000002E-2</v>
      </c>
      <c r="D18" s="15">
        <v>6.5000000000000002E-2</v>
      </c>
      <c r="E18" s="15">
        <v>6.5000000000000002E-2</v>
      </c>
      <c r="F18" s="15">
        <v>6.5000000000000002E-2</v>
      </c>
      <c r="G18" s="15">
        <v>6.5000000000000002E-2</v>
      </c>
      <c r="H18" s="15">
        <v>6.5000000000000002E-2</v>
      </c>
      <c r="I18" s="15">
        <v>6.5000000000000002E-2</v>
      </c>
      <c r="J18" s="15">
        <v>6.5000000000000002E-2</v>
      </c>
      <c r="K18" s="15"/>
      <c r="L18" s="15" t="s">
        <v>55</v>
      </c>
      <c r="M18" s="15">
        <v>3.5299999999999998E-2</v>
      </c>
      <c r="N18">
        <v>6.5000000000000002E-2</v>
      </c>
      <c r="O18">
        <v>6.5000000000000002E-2</v>
      </c>
      <c r="P18">
        <v>6.5000000000000002E-2</v>
      </c>
      <c r="Q18">
        <v>6.5000000000000002E-2</v>
      </c>
      <c r="R18">
        <v>6.5000000000000002E-2</v>
      </c>
      <c r="S18">
        <v>6.5000000000000002E-2</v>
      </c>
      <c r="T18">
        <v>6.5000000000000002E-2</v>
      </c>
      <c r="U18">
        <v>6.5000000000000002E-2</v>
      </c>
      <c r="X18" t="s">
        <v>52</v>
      </c>
      <c r="Y18">
        <v>100</v>
      </c>
      <c r="Z18">
        <v>100</v>
      </c>
    </row>
    <row r="19" spans="1:26" x14ac:dyDescent="0.25">
      <c r="A19" s="15" t="s">
        <v>56</v>
      </c>
      <c r="B19" s="15">
        <v>0.36909999999999998</v>
      </c>
      <c r="C19" s="15">
        <v>0.36909999999999998</v>
      </c>
      <c r="D19" s="15">
        <v>0.24</v>
      </c>
      <c r="E19" s="15">
        <v>0.24</v>
      </c>
      <c r="F19" s="15">
        <v>0.24</v>
      </c>
      <c r="G19" s="15">
        <v>0.24</v>
      </c>
      <c r="H19" s="15">
        <v>0.24</v>
      </c>
      <c r="I19" s="15">
        <v>0.24</v>
      </c>
      <c r="J19" s="15">
        <v>0.24</v>
      </c>
      <c r="K19" s="15"/>
      <c r="L19" s="15" t="s">
        <v>56</v>
      </c>
      <c r="M19" s="15">
        <v>0.24</v>
      </c>
      <c r="N19">
        <v>0.24</v>
      </c>
      <c r="O19">
        <v>0.24</v>
      </c>
      <c r="P19">
        <v>0.24</v>
      </c>
      <c r="Q19">
        <v>0.24</v>
      </c>
      <c r="R19">
        <v>0.24</v>
      </c>
      <c r="S19">
        <v>0.24</v>
      </c>
      <c r="T19">
        <v>0.24</v>
      </c>
      <c r="U19">
        <v>0.24</v>
      </c>
      <c r="X19" t="s">
        <v>53</v>
      </c>
      <c r="Y19">
        <v>1000</v>
      </c>
      <c r="Z19">
        <v>1000</v>
      </c>
    </row>
    <row r="20" spans="1:26" x14ac:dyDescent="0.25">
      <c r="A20" s="15" t="s">
        <v>57</v>
      </c>
      <c r="B20" s="15">
        <v>0.22969999999999999</v>
      </c>
      <c r="C20" s="15">
        <v>0.31709999999999999</v>
      </c>
      <c r="D20" s="15">
        <v>0.21110000000000001</v>
      </c>
      <c r="E20" s="15">
        <v>0.21110000000000001</v>
      </c>
      <c r="F20" s="15">
        <v>0.21110000000000001</v>
      </c>
      <c r="G20" s="15">
        <v>0.21110000000000001</v>
      </c>
      <c r="H20" s="15">
        <v>0.21110000000000001</v>
      </c>
      <c r="I20" s="15">
        <v>0.21110000000000001</v>
      </c>
      <c r="J20" s="15">
        <v>0.21110000000000001</v>
      </c>
      <c r="K20" s="15"/>
      <c r="L20" s="15" t="s">
        <v>57</v>
      </c>
      <c r="M20" s="15">
        <v>0.13039999999999999</v>
      </c>
      <c r="N20">
        <v>0.21110000000000001</v>
      </c>
      <c r="O20">
        <v>0.21110000000000001</v>
      </c>
      <c r="P20">
        <v>0.21110000000000001</v>
      </c>
      <c r="Q20">
        <v>0.21110000000000001</v>
      </c>
      <c r="R20">
        <v>0.21110000000000001</v>
      </c>
      <c r="S20">
        <v>0.21110000000000001</v>
      </c>
      <c r="T20">
        <v>0.21110000000000001</v>
      </c>
      <c r="U20">
        <v>0.21110000000000001</v>
      </c>
      <c r="X20" t="s">
        <v>56</v>
      </c>
      <c r="Y20">
        <v>100</v>
      </c>
      <c r="Z20">
        <v>100</v>
      </c>
    </row>
    <row r="21" spans="1:26" x14ac:dyDescent="0.25">
      <c r="A21" s="15" t="s">
        <v>58</v>
      </c>
      <c r="B21" s="15">
        <v>0.10630000000000001</v>
      </c>
      <c r="C21" s="15">
        <v>0.22159999999999999</v>
      </c>
      <c r="D21" s="15">
        <v>0.22159999999999999</v>
      </c>
      <c r="E21" s="15">
        <v>0.22159999999999999</v>
      </c>
      <c r="F21" s="15">
        <v>0.22159999999999999</v>
      </c>
      <c r="G21" s="15">
        <v>0.22159999999999999</v>
      </c>
      <c r="H21" s="15">
        <v>0.22159999999999999</v>
      </c>
      <c r="I21" s="15">
        <v>0.22159999999999999</v>
      </c>
      <c r="J21" s="15">
        <v>0.22159999999999999</v>
      </c>
      <c r="K21" s="15"/>
      <c r="L21" s="15" t="s">
        <v>58</v>
      </c>
      <c r="M21" s="15">
        <v>0.10630000000000001</v>
      </c>
      <c r="N21">
        <v>0.22159999999999999</v>
      </c>
      <c r="O21">
        <v>0.22159999999999999</v>
      </c>
      <c r="P21">
        <v>0.22159999999999999</v>
      </c>
      <c r="Q21">
        <v>0.22159999999999999</v>
      </c>
      <c r="R21">
        <v>0.22159999999999999</v>
      </c>
      <c r="S21">
        <v>0.22159999999999999</v>
      </c>
      <c r="T21">
        <v>0.22159999999999999</v>
      </c>
      <c r="U21">
        <v>0.22159999999999999</v>
      </c>
      <c r="X21" t="s">
        <v>57</v>
      </c>
      <c r="Y21">
        <v>1000</v>
      </c>
      <c r="Z21">
        <v>1000</v>
      </c>
    </row>
    <row r="22" spans="1:26" x14ac:dyDescent="0.25">
      <c r="A22" s="15" t="s">
        <v>59</v>
      </c>
      <c r="B22" s="15">
        <v>4.5900000000000003E-2</v>
      </c>
      <c r="C22" s="15">
        <v>8.4599999999999995E-2</v>
      </c>
      <c r="D22" s="15">
        <v>8.4599999999999995E-2</v>
      </c>
      <c r="E22" s="15">
        <v>8.4599999999999995E-2</v>
      </c>
      <c r="F22" s="15">
        <v>8.4599999999999995E-2</v>
      </c>
      <c r="G22" s="15">
        <v>8.4599999999999995E-2</v>
      </c>
      <c r="H22" s="15">
        <v>8.4599999999999995E-2</v>
      </c>
      <c r="I22" s="15">
        <v>8.4599999999999995E-2</v>
      </c>
      <c r="J22" s="15">
        <v>8.4599999999999995E-2</v>
      </c>
      <c r="K22" s="15"/>
      <c r="L22" s="15" t="s">
        <v>59</v>
      </c>
      <c r="M22" s="15">
        <v>4.5900000000000003E-2</v>
      </c>
      <c r="N22">
        <v>8.4599999999999995E-2</v>
      </c>
      <c r="O22">
        <v>8.4599999999999995E-2</v>
      </c>
      <c r="P22">
        <v>8.4599999999999995E-2</v>
      </c>
      <c r="Q22">
        <v>8.4599999999999995E-2</v>
      </c>
      <c r="R22">
        <v>8.4599999999999995E-2</v>
      </c>
      <c r="S22">
        <v>8.4599999999999995E-2</v>
      </c>
      <c r="T22">
        <v>8.4599999999999995E-2</v>
      </c>
      <c r="U22">
        <v>8.4599999999999995E-2</v>
      </c>
      <c r="X22" t="s">
        <v>60</v>
      </c>
      <c r="Y22">
        <v>20</v>
      </c>
      <c r="Z22">
        <v>100</v>
      </c>
    </row>
    <row r="23" spans="1:26" x14ac:dyDescent="0.25">
      <c r="A23" s="15" t="s">
        <v>60</v>
      </c>
      <c r="B23" s="15">
        <v>0.47110000000000002</v>
      </c>
      <c r="C23" s="15">
        <v>0.47110000000000002</v>
      </c>
      <c r="D23" s="15">
        <v>0.3165</v>
      </c>
      <c r="E23" s="15">
        <v>0.3165</v>
      </c>
      <c r="F23" s="15">
        <v>0.3165</v>
      </c>
      <c r="G23" s="15">
        <v>0.3165</v>
      </c>
      <c r="H23" s="15">
        <v>0.3165</v>
      </c>
      <c r="I23" s="15">
        <v>0.3165</v>
      </c>
      <c r="J23" s="15">
        <v>0.3165</v>
      </c>
      <c r="K23" s="15"/>
      <c r="L23" s="15" t="s">
        <v>60</v>
      </c>
      <c r="M23" s="15">
        <v>0.3165</v>
      </c>
      <c r="N23">
        <v>0.3165</v>
      </c>
      <c r="O23">
        <v>0.3165</v>
      </c>
      <c r="P23">
        <v>0.3165</v>
      </c>
      <c r="Q23">
        <v>0.3165</v>
      </c>
      <c r="R23">
        <v>0.3165</v>
      </c>
      <c r="S23">
        <v>0.3165</v>
      </c>
      <c r="T23">
        <v>0.3165</v>
      </c>
      <c r="U23">
        <v>0.3165</v>
      </c>
      <c r="X23" t="s">
        <v>61</v>
      </c>
      <c r="Y23">
        <v>400</v>
      </c>
      <c r="Z23">
        <v>1000</v>
      </c>
    </row>
    <row r="24" spans="1:26" x14ac:dyDescent="0.25">
      <c r="A24" s="15" t="s">
        <v>61</v>
      </c>
      <c r="B24" s="15">
        <v>0.4284</v>
      </c>
      <c r="C24" s="15">
        <v>0.4284</v>
      </c>
      <c r="D24" s="15">
        <v>0.28549999999999998</v>
      </c>
      <c r="E24" s="15">
        <v>0.28549999999999998</v>
      </c>
      <c r="F24" s="15">
        <v>0.28549999999999998</v>
      </c>
      <c r="G24" s="15">
        <v>0.28549999999999998</v>
      </c>
      <c r="H24" s="15">
        <v>0.28549999999999998</v>
      </c>
      <c r="I24" s="15">
        <v>0.28549999999999998</v>
      </c>
      <c r="J24" s="15">
        <v>0.28549999999999998</v>
      </c>
      <c r="K24" s="15"/>
      <c r="L24" s="15" t="s">
        <v>61</v>
      </c>
      <c r="M24" s="15">
        <v>0.28549999999999998</v>
      </c>
      <c r="N24">
        <v>0.28549999999999998</v>
      </c>
      <c r="O24">
        <v>0.28549999999999998</v>
      </c>
      <c r="P24">
        <v>0.28549999999999998</v>
      </c>
      <c r="Q24">
        <v>0.28549999999999998</v>
      </c>
      <c r="R24">
        <v>0.28549999999999998</v>
      </c>
      <c r="S24">
        <v>0.28549999999999998</v>
      </c>
      <c r="T24">
        <v>0.28549999999999998</v>
      </c>
      <c r="U24">
        <v>0.28549999999999998</v>
      </c>
      <c r="X24" t="s">
        <v>63</v>
      </c>
      <c r="Y24">
        <v>20</v>
      </c>
      <c r="Z24">
        <v>100</v>
      </c>
    </row>
    <row r="25" spans="1:26" x14ac:dyDescent="0.25">
      <c r="A25" s="15" t="s">
        <v>62</v>
      </c>
      <c r="B25" s="15">
        <v>0.12039999999999999</v>
      </c>
      <c r="C25" s="15">
        <v>0.26329999999999998</v>
      </c>
      <c r="D25" s="15">
        <v>0.26329999999999998</v>
      </c>
      <c r="E25" s="15">
        <v>0.26329999999999998</v>
      </c>
      <c r="F25" s="15">
        <v>0.26329999999999998</v>
      </c>
      <c r="G25" s="15">
        <v>0.26329999999999998</v>
      </c>
      <c r="H25" s="15">
        <v>0.26329999999999998</v>
      </c>
      <c r="I25" s="15">
        <v>0.26329999999999998</v>
      </c>
      <c r="J25" s="15">
        <v>0.26329999999999998</v>
      </c>
      <c r="K25" s="15"/>
      <c r="L25" s="15" t="s">
        <v>62</v>
      </c>
      <c r="M25" s="15">
        <v>0.12039999999999999</v>
      </c>
      <c r="N25">
        <v>0.26329999999999998</v>
      </c>
      <c r="O25">
        <v>0.26329999999999998</v>
      </c>
      <c r="P25">
        <v>0.26329999999999998</v>
      </c>
      <c r="Q25">
        <v>0.26329999999999998</v>
      </c>
      <c r="R25">
        <v>0.26329999999999998</v>
      </c>
      <c r="S25">
        <v>0.26329999999999998</v>
      </c>
      <c r="T25">
        <v>0.26329999999999998</v>
      </c>
      <c r="U25">
        <v>0.26329999999999998</v>
      </c>
      <c r="X25" t="s">
        <v>64</v>
      </c>
      <c r="Y25">
        <v>400</v>
      </c>
      <c r="Z25">
        <v>1000</v>
      </c>
    </row>
    <row r="26" spans="1:26" x14ac:dyDescent="0.25">
      <c r="A26" s="15" t="s">
        <v>63</v>
      </c>
      <c r="B26" s="15">
        <v>0.61260000000000003</v>
      </c>
      <c r="C26" s="15">
        <v>0.61260000000000003</v>
      </c>
      <c r="D26" s="15">
        <v>0.41139999999999999</v>
      </c>
      <c r="E26" s="15">
        <v>0.41139999999999999</v>
      </c>
      <c r="F26" s="15">
        <v>0.41139999999999999</v>
      </c>
      <c r="G26" s="15">
        <v>0.41139999999999999</v>
      </c>
      <c r="H26" s="15">
        <v>0.41139999999999999</v>
      </c>
      <c r="I26" s="15">
        <v>0.41139999999999999</v>
      </c>
      <c r="J26" s="15">
        <v>0.41139999999999999</v>
      </c>
      <c r="K26" s="15"/>
      <c r="L26" s="15" t="s">
        <v>63</v>
      </c>
      <c r="M26" s="15">
        <v>0.41139999999999999</v>
      </c>
      <c r="N26">
        <v>0.41139999999999999</v>
      </c>
      <c r="O26">
        <v>0.41139999999999999</v>
      </c>
      <c r="P26">
        <v>0.41139999999999999</v>
      </c>
      <c r="Q26">
        <v>0.41139999999999999</v>
      </c>
      <c r="R26">
        <v>0.41139999999999999</v>
      </c>
      <c r="S26">
        <v>0.41139999999999999</v>
      </c>
      <c r="T26">
        <v>0.41139999999999999</v>
      </c>
      <c r="U26">
        <v>0.41139999999999999</v>
      </c>
      <c r="X26" t="s">
        <v>66</v>
      </c>
      <c r="Y26">
        <v>100</v>
      </c>
      <c r="Z26">
        <v>100</v>
      </c>
    </row>
    <row r="27" spans="1:26" x14ac:dyDescent="0.25">
      <c r="A27" s="15" t="s">
        <v>64</v>
      </c>
      <c r="B27" s="15">
        <v>0.55689999999999995</v>
      </c>
      <c r="C27" s="15">
        <v>0.55689999999999995</v>
      </c>
      <c r="D27" s="15">
        <v>0.37109999999999999</v>
      </c>
      <c r="E27" s="15">
        <v>0.37109999999999999</v>
      </c>
      <c r="F27" s="15">
        <v>0.37109999999999999</v>
      </c>
      <c r="G27" s="15">
        <v>0.37109999999999999</v>
      </c>
      <c r="H27" s="15">
        <v>0.37109999999999999</v>
      </c>
      <c r="I27" s="15">
        <v>0.37109999999999999</v>
      </c>
      <c r="J27" s="15">
        <v>0.37109999999999999</v>
      </c>
      <c r="K27" s="15"/>
      <c r="L27" s="15" t="s">
        <v>64</v>
      </c>
      <c r="M27" s="15">
        <v>0.37109999999999999</v>
      </c>
      <c r="N27">
        <v>0.37109999999999999</v>
      </c>
      <c r="O27">
        <v>0.37109999999999999</v>
      </c>
      <c r="P27">
        <v>0.37109999999999999</v>
      </c>
      <c r="Q27">
        <v>0.37109999999999999</v>
      </c>
      <c r="R27">
        <v>0.37109999999999999</v>
      </c>
      <c r="S27">
        <v>0.37109999999999999</v>
      </c>
      <c r="T27">
        <v>0.37109999999999999</v>
      </c>
      <c r="U27">
        <v>0.37109999999999999</v>
      </c>
      <c r="X27" t="s">
        <v>67</v>
      </c>
      <c r="Y27">
        <v>1000</v>
      </c>
      <c r="Z27">
        <v>1000</v>
      </c>
    </row>
    <row r="28" spans="1:26" x14ac:dyDescent="0.25">
      <c r="A28" s="15" t="s">
        <v>65</v>
      </c>
      <c r="B28" s="15">
        <v>0.1565</v>
      </c>
      <c r="C28" s="15">
        <v>0.34229999999999999</v>
      </c>
      <c r="D28" s="15">
        <v>0.34229999999999999</v>
      </c>
      <c r="E28" s="15">
        <v>0.34229999999999999</v>
      </c>
      <c r="F28" s="15">
        <v>0.34229999999999999</v>
      </c>
      <c r="G28" s="15">
        <v>0.34229999999999999</v>
      </c>
      <c r="H28" s="15">
        <v>0.34229999999999999</v>
      </c>
      <c r="I28" s="15">
        <v>0.34229999999999999</v>
      </c>
      <c r="J28" s="15">
        <v>0.34229999999999999</v>
      </c>
      <c r="K28" s="15"/>
      <c r="L28" s="15" t="s">
        <v>65</v>
      </c>
      <c r="M28" s="15">
        <v>0.1565</v>
      </c>
      <c r="N28">
        <v>0.34229999999999999</v>
      </c>
      <c r="O28">
        <v>0.34229999999999999</v>
      </c>
      <c r="P28">
        <v>0.34229999999999999</v>
      </c>
      <c r="Q28">
        <v>0.34229999999999999</v>
      </c>
      <c r="R28">
        <v>0.34229999999999999</v>
      </c>
      <c r="S28">
        <v>0.34229999999999999</v>
      </c>
      <c r="T28">
        <v>0.34229999999999999</v>
      </c>
      <c r="U28">
        <v>0.34229999999999999</v>
      </c>
      <c r="X28" t="s">
        <v>70</v>
      </c>
      <c r="Y28">
        <v>100</v>
      </c>
      <c r="Z28">
        <v>100</v>
      </c>
    </row>
    <row r="29" spans="1:26" x14ac:dyDescent="0.25">
      <c r="A29" s="15" t="s">
        <v>66</v>
      </c>
      <c r="B29" s="15">
        <v>0.28389999999999999</v>
      </c>
      <c r="C29" s="15">
        <v>0.28389999999999999</v>
      </c>
      <c r="D29" s="15">
        <v>0.18459999999999999</v>
      </c>
      <c r="E29" s="15">
        <v>0.18459999999999999</v>
      </c>
      <c r="F29" s="15">
        <v>0.18459999999999999</v>
      </c>
      <c r="G29" s="15">
        <v>0.18459999999999999</v>
      </c>
      <c r="H29" s="15">
        <v>0.18459999999999999</v>
      </c>
      <c r="I29" s="15">
        <v>0.18459999999999999</v>
      </c>
      <c r="J29" s="15">
        <v>0.18459999999999999</v>
      </c>
      <c r="K29" s="15"/>
      <c r="L29" s="15" t="s">
        <v>66</v>
      </c>
      <c r="M29" s="15">
        <v>0.18459999999999999</v>
      </c>
      <c r="N29">
        <v>0.18459999999999999</v>
      </c>
      <c r="O29">
        <v>0.18459999999999999</v>
      </c>
      <c r="P29">
        <v>0.18459999999999999</v>
      </c>
      <c r="Q29">
        <v>0.18459999999999999</v>
      </c>
      <c r="R29">
        <v>0.18459999999999999</v>
      </c>
      <c r="S29">
        <v>0.18459999999999999</v>
      </c>
      <c r="T29">
        <v>0.18459999999999999</v>
      </c>
      <c r="U29">
        <v>0.18459999999999999</v>
      </c>
      <c r="X29" t="s">
        <v>71</v>
      </c>
      <c r="Y29">
        <v>1000</v>
      </c>
      <c r="Z29">
        <v>1000</v>
      </c>
    </row>
    <row r="30" spans="1:26" x14ac:dyDescent="0.25">
      <c r="A30" s="15" t="s">
        <v>67</v>
      </c>
      <c r="B30" s="15">
        <v>0.1767</v>
      </c>
      <c r="C30" s="15">
        <v>0.24390000000000001</v>
      </c>
      <c r="D30" s="15">
        <v>0.16239999999999999</v>
      </c>
      <c r="E30" s="15">
        <v>0.16239999999999999</v>
      </c>
      <c r="F30" s="15">
        <v>0.16239999999999999</v>
      </c>
      <c r="G30" s="15">
        <v>0.16239999999999999</v>
      </c>
      <c r="H30" s="15">
        <v>0.16239999999999999</v>
      </c>
      <c r="I30" s="15">
        <v>0.16239999999999999</v>
      </c>
      <c r="J30" s="15">
        <v>0.16239999999999999</v>
      </c>
      <c r="K30" s="15"/>
      <c r="L30" s="15" t="s">
        <v>67</v>
      </c>
      <c r="M30" s="15">
        <v>0.1004</v>
      </c>
      <c r="N30">
        <v>0.16239999999999999</v>
      </c>
      <c r="O30">
        <v>0.16239999999999999</v>
      </c>
      <c r="P30">
        <v>0.16239999999999999</v>
      </c>
      <c r="Q30">
        <v>0.16239999999999999</v>
      </c>
      <c r="R30">
        <v>0.16239999999999999</v>
      </c>
      <c r="S30">
        <v>0.16239999999999999</v>
      </c>
      <c r="T30">
        <v>0.16239999999999999</v>
      </c>
      <c r="U30">
        <v>0.16239999999999999</v>
      </c>
    </row>
    <row r="31" spans="1:26" x14ac:dyDescent="0.25">
      <c r="A31" s="15" t="s">
        <v>68</v>
      </c>
      <c r="B31" s="15">
        <v>8.1799999999999998E-2</v>
      </c>
      <c r="C31" s="15">
        <v>0.17050000000000001</v>
      </c>
      <c r="D31" s="15">
        <v>0.17050000000000001</v>
      </c>
      <c r="E31" s="15">
        <v>0.17050000000000001</v>
      </c>
      <c r="F31" s="15">
        <v>0.17050000000000001</v>
      </c>
      <c r="G31" s="15">
        <v>0.17050000000000001</v>
      </c>
      <c r="H31" s="15">
        <v>0.17050000000000001</v>
      </c>
      <c r="I31" s="15">
        <v>0.17050000000000001</v>
      </c>
      <c r="J31" s="15">
        <v>0.17050000000000001</v>
      </c>
      <c r="K31" s="15"/>
      <c r="L31" s="15" t="s">
        <v>68</v>
      </c>
      <c r="M31" s="15">
        <v>8.1799999999999998E-2</v>
      </c>
      <c r="N31">
        <v>0.17050000000000001</v>
      </c>
      <c r="O31">
        <v>0.17050000000000001</v>
      </c>
      <c r="P31">
        <v>0.17050000000000001</v>
      </c>
      <c r="Q31">
        <v>0.17050000000000001</v>
      </c>
      <c r="R31">
        <v>0.17050000000000001</v>
      </c>
      <c r="S31">
        <v>0.17050000000000001</v>
      </c>
      <c r="T31">
        <v>0.17050000000000001</v>
      </c>
      <c r="U31">
        <v>0.17050000000000001</v>
      </c>
    </row>
    <row r="32" spans="1:26" x14ac:dyDescent="0.25">
      <c r="A32" s="15" t="s">
        <v>69</v>
      </c>
      <c r="B32" s="15">
        <v>3.5299999999999998E-2</v>
      </c>
      <c r="C32" s="15">
        <v>6.5000000000000002E-2</v>
      </c>
      <c r="D32" s="15">
        <v>6.5000000000000002E-2</v>
      </c>
      <c r="E32" s="15">
        <v>6.5000000000000002E-2</v>
      </c>
      <c r="F32" s="15">
        <v>6.5000000000000002E-2</v>
      </c>
      <c r="G32" s="15">
        <v>6.5000000000000002E-2</v>
      </c>
      <c r="H32" s="15">
        <v>6.5000000000000002E-2</v>
      </c>
      <c r="I32" s="15">
        <v>6.5000000000000002E-2</v>
      </c>
      <c r="J32" s="15">
        <v>6.5000000000000002E-2</v>
      </c>
      <c r="K32" s="15"/>
      <c r="L32" s="15" t="s">
        <v>69</v>
      </c>
      <c r="M32" s="15">
        <v>3.5299999999999998E-2</v>
      </c>
      <c r="N32">
        <v>6.5000000000000002E-2</v>
      </c>
      <c r="O32">
        <v>6.5000000000000002E-2</v>
      </c>
      <c r="P32">
        <v>6.5000000000000002E-2</v>
      </c>
      <c r="Q32">
        <v>6.5000000000000002E-2</v>
      </c>
      <c r="R32">
        <v>6.5000000000000002E-2</v>
      </c>
      <c r="S32">
        <v>6.5000000000000002E-2</v>
      </c>
      <c r="T32">
        <v>6.5000000000000002E-2</v>
      </c>
      <c r="U32">
        <v>6.5000000000000002E-2</v>
      </c>
    </row>
    <row r="33" spans="1:21" x14ac:dyDescent="0.25">
      <c r="A33" s="15" t="s">
        <v>70</v>
      </c>
      <c r="B33" s="15">
        <v>0.36909999999999998</v>
      </c>
      <c r="C33" s="15">
        <v>0.36909999999999998</v>
      </c>
      <c r="D33" s="15">
        <v>0.24</v>
      </c>
      <c r="E33" s="15">
        <v>0.24</v>
      </c>
      <c r="F33" s="15">
        <v>0.24</v>
      </c>
      <c r="G33" s="15">
        <v>0.24</v>
      </c>
      <c r="H33" s="15">
        <v>0.24</v>
      </c>
      <c r="I33" s="15">
        <v>0.24</v>
      </c>
      <c r="J33" s="15">
        <v>0.24</v>
      </c>
      <c r="K33" s="15"/>
      <c r="L33" s="15" t="s">
        <v>70</v>
      </c>
      <c r="M33" s="15">
        <v>0.24</v>
      </c>
      <c r="N33">
        <v>0.24</v>
      </c>
      <c r="O33">
        <v>0.24</v>
      </c>
      <c r="P33">
        <v>0.24</v>
      </c>
      <c r="Q33">
        <v>0.24</v>
      </c>
      <c r="R33">
        <v>0.24</v>
      </c>
      <c r="S33">
        <v>0.24</v>
      </c>
      <c r="T33">
        <v>0.24</v>
      </c>
      <c r="U33">
        <v>0.24</v>
      </c>
    </row>
    <row r="34" spans="1:21" x14ac:dyDescent="0.25">
      <c r="A34" s="15" t="s">
        <v>71</v>
      </c>
      <c r="B34" s="15">
        <v>0.22969999999999999</v>
      </c>
      <c r="C34" s="15">
        <v>0.31709999999999999</v>
      </c>
      <c r="D34" s="15">
        <v>0.21110000000000001</v>
      </c>
      <c r="E34" s="15">
        <v>0.21110000000000001</v>
      </c>
      <c r="F34" s="15">
        <v>0.21110000000000001</v>
      </c>
      <c r="G34" s="15">
        <v>0.21110000000000001</v>
      </c>
      <c r="H34" s="15">
        <v>0.21110000000000001</v>
      </c>
      <c r="I34" s="15">
        <v>0.21110000000000001</v>
      </c>
      <c r="J34" s="15">
        <v>0.21110000000000001</v>
      </c>
      <c r="K34" s="15"/>
      <c r="L34" s="15" t="s">
        <v>71</v>
      </c>
      <c r="M34" s="15">
        <v>0.13039999999999999</v>
      </c>
      <c r="N34">
        <v>0.21110000000000001</v>
      </c>
      <c r="O34">
        <v>0.21110000000000001</v>
      </c>
      <c r="P34">
        <v>0.21110000000000001</v>
      </c>
      <c r="Q34">
        <v>0.21110000000000001</v>
      </c>
      <c r="R34">
        <v>0.21110000000000001</v>
      </c>
      <c r="S34">
        <v>0.21110000000000001</v>
      </c>
      <c r="T34">
        <v>0.21110000000000001</v>
      </c>
      <c r="U34">
        <v>0.21110000000000001</v>
      </c>
    </row>
    <row r="35" spans="1:21" x14ac:dyDescent="0.25">
      <c r="A35" s="15" t="s">
        <v>72</v>
      </c>
      <c r="B35" s="15">
        <v>0.10630000000000001</v>
      </c>
      <c r="C35" s="15">
        <v>0.22159999999999999</v>
      </c>
      <c r="D35" s="15">
        <v>0.22159999999999999</v>
      </c>
      <c r="E35" s="15">
        <v>0.22159999999999999</v>
      </c>
      <c r="F35" s="15">
        <v>0.22159999999999999</v>
      </c>
      <c r="G35" s="15">
        <v>0.22159999999999999</v>
      </c>
      <c r="H35" s="15">
        <v>0.22159999999999999</v>
      </c>
      <c r="I35" s="15">
        <v>0.22159999999999999</v>
      </c>
      <c r="J35" s="15">
        <v>0.22159999999999999</v>
      </c>
      <c r="K35" s="15"/>
      <c r="L35" s="15" t="s">
        <v>72</v>
      </c>
      <c r="M35" s="15">
        <v>0.10630000000000001</v>
      </c>
      <c r="N35">
        <v>0.22159999999999999</v>
      </c>
      <c r="O35">
        <v>0.22159999999999999</v>
      </c>
      <c r="P35">
        <v>0.22159999999999999</v>
      </c>
      <c r="Q35">
        <v>0.22159999999999999</v>
      </c>
      <c r="R35">
        <v>0.22159999999999999</v>
      </c>
      <c r="S35">
        <v>0.22159999999999999</v>
      </c>
      <c r="T35">
        <v>0.22159999999999999</v>
      </c>
      <c r="U35">
        <v>0.22159999999999999</v>
      </c>
    </row>
    <row r="36" spans="1:21" x14ac:dyDescent="0.25">
      <c r="A36" s="15" t="s">
        <v>73</v>
      </c>
      <c r="B36" s="15">
        <v>4.5900000000000003E-2</v>
      </c>
      <c r="C36" s="15">
        <v>8.4599999999999995E-2</v>
      </c>
      <c r="D36" s="15">
        <v>8.4599999999999995E-2</v>
      </c>
      <c r="E36" s="15">
        <v>8.4599999999999995E-2</v>
      </c>
      <c r="F36" s="15">
        <v>8.4599999999999995E-2</v>
      </c>
      <c r="G36" s="15">
        <v>8.4599999999999995E-2</v>
      </c>
      <c r="H36" s="15">
        <v>8.4599999999999995E-2</v>
      </c>
      <c r="I36" s="15">
        <v>8.4599999999999995E-2</v>
      </c>
      <c r="J36" s="15">
        <v>8.4599999999999995E-2</v>
      </c>
      <c r="K36" s="15"/>
      <c r="L36" s="15" t="s">
        <v>73</v>
      </c>
      <c r="M36" s="15">
        <v>4.5900000000000003E-2</v>
      </c>
      <c r="N36">
        <v>8.4599999999999995E-2</v>
      </c>
      <c r="O36">
        <v>8.4599999999999995E-2</v>
      </c>
      <c r="P36">
        <v>8.4599999999999995E-2</v>
      </c>
      <c r="Q36">
        <v>8.4599999999999995E-2</v>
      </c>
      <c r="R36">
        <v>8.4599999999999995E-2</v>
      </c>
      <c r="S36">
        <v>8.4599999999999995E-2</v>
      </c>
      <c r="T36">
        <v>8.4599999999999995E-2</v>
      </c>
      <c r="U36">
        <v>8.4599999999999995E-2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5"/>
  <sheetViews>
    <sheetView workbookViewId="0">
      <selection activeCell="D25" sqref="D25"/>
    </sheetView>
  </sheetViews>
  <sheetFormatPr defaultRowHeight="15" x14ac:dyDescent="0.25"/>
  <cols>
    <col min="1" max="1" width="3" style="3" bestFit="1" customWidth="1"/>
    <col min="2" max="2" width="34.42578125" style="88" bestFit="1" customWidth="1"/>
    <col min="3" max="3" width="2" style="3" bestFit="1" customWidth="1"/>
    <col min="4" max="4" width="13.140625" style="15" bestFit="1" customWidth="1"/>
    <col min="5" max="5" width="3.28515625" style="3" customWidth="1"/>
    <col min="6" max="6" width="28.5703125" style="15" bestFit="1" customWidth="1"/>
    <col min="7" max="7" width="3.42578125" style="3" bestFit="1" customWidth="1"/>
    <col min="8" max="8" width="13.140625" style="15" customWidth="1"/>
    <col min="9" max="9" width="12.85546875" style="15" bestFit="1" customWidth="1"/>
    <col min="10" max="10" width="1.7109375" style="15" customWidth="1"/>
    <col min="11" max="11" width="11.5703125" style="15" bestFit="1" customWidth="1"/>
    <col min="12" max="12" width="12.85546875" style="15" bestFit="1" customWidth="1"/>
    <col min="13" max="13" width="1.7109375" style="15" customWidth="1"/>
    <col min="14" max="14" width="11.5703125" style="15" bestFit="1" customWidth="1"/>
    <col min="15" max="15" width="12.85546875" style="15" bestFit="1" customWidth="1"/>
    <col min="16" max="16" width="23.28515625" style="15" bestFit="1" customWidth="1"/>
    <col min="17" max="17" width="2" style="15" bestFit="1" customWidth="1"/>
    <col min="18" max="18" width="13.140625" style="15" bestFit="1" customWidth="1"/>
    <col min="19" max="19" width="9.5703125" style="15" bestFit="1" customWidth="1"/>
    <col min="20" max="20" width="17.42578125" style="15" bestFit="1" customWidth="1"/>
    <col min="21" max="21" width="2" style="15" bestFit="1" customWidth="1"/>
    <col min="22" max="22" width="11.140625" style="15" bestFit="1" customWidth="1"/>
    <col min="23" max="16384" width="9.140625" style="15"/>
  </cols>
  <sheetData>
    <row r="1" spans="1:18" s="13" customFormat="1" x14ac:dyDescent="0.25">
      <c r="A1" s="3"/>
      <c r="B1" s="8" t="s">
        <v>32</v>
      </c>
      <c r="C1" s="14"/>
      <c r="D1" s="83">
        <f>Home!B2+1</f>
        <v>44106</v>
      </c>
      <c r="E1" s="73"/>
      <c r="F1" s="72"/>
      <c r="G1" s="73"/>
      <c r="H1" s="72"/>
      <c r="I1" s="72"/>
      <c r="J1" s="72"/>
      <c r="K1" s="72"/>
      <c r="L1" s="72"/>
      <c r="M1" s="72"/>
      <c r="N1" s="71"/>
      <c r="O1" s="71"/>
    </row>
    <row r="2" spans="1:18" s="13" customFormat="1" x14ac:dyDescent="0.25">
      <c r="A2" s="3"/>
      <c r="B2" s="8" t="s">
        <v>30</v>
      </c>
      <c r="C2" s="14"/>
      <c r="D2" s="83">
        <f>Home!B3</f>
        <v>44136</v>
      </c>
      <c r="E2" s="73"/>
      <c r="F2" s="72"/>
      <c r="G2" s="73"/>
      <c r="H2" s="72"/>
      <c r="I2" s="72"/>
      <c r="J2" s="72"/>
      <c r="K2" s="72"/>
      <c r="L2" s="72"/>
      <c r="M2" s="72"/>
      <c r="N2" s="71"/>
      <c r="O2" s="71"/>
    </row>
    <row r="3" spans="1:18" s="13" customFormat="1" x14ac:dyDescent="0.25">
      <c r="A3" s="3"/>
      <c r="B3" s="8"/>
      <c r="C3" s="14"/>
      <c r="D3" s="32"/>
      <c r="E3" s="61"/>
      <c r="F3" s="70"/>
      <c r="G3" s="61"/>
      <c r="H3" s="70"/>
      <c r="J3" s="70"/>
      <c r="L3" s="70"/>
      <c r="M3" s="70"/>
      <c r="N3" s="70"/>
      <c r="O3" s="70"/>
    </row>
    <row r="4" spans="1:18" s="13" customFormat="1" x14ac:dyDescent="0.25">
      <c r="A4" s="3"/>
      <c r="B4" s="8" t="s">
        <v>2</v>
      </c>
      <c r="C4" s="14"/>
      <c r="D4" s="32">
        <f>Home!B7</f>
        <v>0.433</v>
      </c>
      <c r="E4" s="69"/>
      <c r="G4" s="64"/>
      <c r="H4" s="68"/>
      <c r="J4" s="63"/>
      <c r="K4" s="63"/>
      <c r="L4" s="63"/>
      <c r="M4" s="63"/>
      <c r="R4" s="44"/>
    </row>
    <row r="5" spans="1:18" s="13" customFormat="1" x14ac:dyDescent="0.25">
      <c r="A5" s="3"/>
      <c r="B5" s="8" t="s">
        <v>17</v>
      </c>
      <c r="C5" s="14" t="s">
        <v>8</v>
      </c>
      <c r="D5" s="32">
        <f>(D2-D1)+1</f>
        <v>31</v>
      </c>
      <c r="E5" s="61"/>
      <c r="G5" s="61"/>
      <c r="R5" s="44"/>
    </row>
    <row r="6" spans="1:18" s="13" customFormat="1" x14ac:dyDescent="0.25">
      <c r="A6" s="3"/>
      <c r="B6" s="57" t="s">
        <v>26</v>
      </c>
      <c r="C6" s="84" t="s">
        <v>7</v>
      </c>
      <c r="D6" s="43">
        <f>D4*D5</f>
        <v>13.423</v>
      </c>
      <c r="E6" s="61"/>
      <c r="G6" s="61"/>
      <c r="R6" s="44"/>
    </row>
    <row r="7" spans="1:18" s="13" customFormat="1" x14ac:dyDescent="0.25">
      <c r="A7" s="3"/>
      <c r="B7" s="62"/>
      <c r="C7" s="85"/>
      <c r="D7" s="80"/>
      <c r="E7" s="61"/>
      <c r="G7" s="61"/>
      <c r="R7" s="44"/>
    </row>
    <row r="8" spans="1:18" s="13" customFormat="1" x14ac:dyDescent="0.25">
      <c r="A8" s="3"/>
      <c r="B8" s="54" t="s">
        <v>3</v>
      </c>
      <c r="C8" s="53"/>
      <c r="D8" s="86">
        <f>Home!B5</f>
        <v>150</v>
      </c>
      <c r="E8" s="64"/>
      <c r="F8" s="63"/>
      <c r="G8" s="61"/>
      <c r="H8" s="63"/>
      <c r="J8" s="63"/>
      <c r="K8" s="63"/>
      <c r="L8" s="63"/>
      <c r="M8" s="63"/>
      <c r="N8" s="63"/>
      <c r="O8" s="63"/>
      <c r="R8" s="44"/>
    </row>
    <row r="9" spans="1:18" s="13" customFormat="1" x14ac:dyDescent="0.25">
      <c r="A9" s="3"/>
      <c r="B9" s="8" t="s">
        <v>26</v>
      </c>
      <c r="C9" s="14" t="s">
        <v>11</v>
      </c>
      <c r="D9" s="32">
        <f>D6</f>
        <v>13.423</v>
      </c>
      <c r="E9" s="61"/>
      <c r="G9" s="61"/>
      <c r="R9" s="44"/>
    </row>
    <row r="10" spans="1:18" s="13" customFormat="1" x14ac:dyDescent="0.25">
      <c r="A10" s="3"/>
      <c r="B10" s="57" t="s">
        <v>29</v>
      </c>
      <c r="C10" s="84" t="s">
        <v>7</v>
      </c>
      <c r="D10" s="43">
        <f>D8-D9</f>
        <v>136.577</v>
      </c>
      <c r="E10" s="61"/>
      <c r="G10" s="61"/>
      <c r="R10" s="44"/>
    </row>
    <row r="11" spans="1:18" s="13" customFormat="1" ht="15" customHeight="1" x14ac:dyDescent="0.25">
      <c r="A11" s="3"/>
      <c r="B11" s="62"/>
      <c r="C11" s="85"/>
      <c r="D11" s="80"/>
      <c r="E11" s="56"/>
      <c r="G11" s="61"/>
      <c r="R11" s="44"/>
    </row>
    <row r="12" spans="1:18" s="13" customFormat="1" x14ac:dyDescent="0.25">
      <c r="A12" s="3"/>
      <c r="B12" s="54" t="s">
        <v>29</v>
      </c>
      <c r="C12" s="53"/>
      <c r="D12" s="86">
        <f>D10</f>
        <v>136.577</v>
      </c>
      <c r="E12" s="56"/>
      <c r="G12" s="61"/>
      <c r="R12" s="44"/>
    </row>
    <row r="13" spans="1:18" s="13" customFormat="1" x14ac:dyDescent="0.25">
      <c r="A13" s="3"/>
      <c r="B13" s="8" t="s">
        <v>4</v>
      </c>
      <c r="C13" s="14" t="s">
        <v>12</v>
      </c>
      <c r="D13" s="32">
        <f>Home!B9</f>
        <v>504</v>
      </c>
      <c r="E13" s="56"/>
      <c r="G13" s="61"/>
      <c r="I13" s="63"/>
      <c r="J13" s="63"/>
      <c r="L13" s="63"/>
      <c r="M13" s="63"/>
      <c r="N13" s="63"/>
      <c r="O13" s="63"/>
      <c r="R13" s="44"/>
    </row>
    <row r="14" spans="1:18" s="13" customFormat="1" x14ac:dyDescent="0.25">
      <c r="A14" s="3"/>
      <c r="B14" s="57" t="s">
        <v>28</v>
      </c>
      <c r="C14" s="84" t="s">
        <v>7</v>
      </c>
      <c r="D14" s="43">
        <f>ROUND(D12/D13,5)</f>
        <v>0.27099000000000001</v>
      </c>
      <c r="E14" s="56"/>
      <c r="G14" s="61"/>
      <c r="R14" s="44"/>
    </row>
    <row r="15" spans="1:18" s="13" customFormat="1" x14ac:dyDescent="0.25">
      <c r="A15" s="3"/>
      <c r="B15" s="62"/>
      <c r="C15" s="85"/>
      <c r="D15" s="80"/>
      <c r="E15" s="56"/>
      <c r="G15" s="61"/>
      <c r="R15" s="44"/>
    </row>
    <row r="16" spans="1:18" s="13" customFormat="1" x14ac:dyDescent="0.25">
      <c r="A16" s="3"/>
      <c r="B16" s="54" t="s">
        <v>28</v>
      </c>
      <c r="C16" s="53"/>
      <c r="D16" s="86">
        <f>D14</f>
        <v>0.27099000000000001</v>
      </c>
      <c r="E16" s="56"/>
      <c r="G16" s="61"/>
      <c r="R16" s="44"/>
    </row>
    <row r="17" spans="1:18" s="13" customFormat="1" x14ac:dyDescent="0.25">
      <c r="A17" s="3"/>
      <c r="B17" s="8" t="s">
        <v>5</v>
      </c>
      <c r="C17" s="14" t="s">
        <v>8</v>
      </c>
      <c r="D17" s="32">
        <f>Home!B10</f>
        <v>539</v>
      </c>
      <c r="E17" s="56"/>
      <c r="G17" s="61"/>
      <c r="N17" s="63"/>
      <c r="O17" s="63"/>
      <c r="R17" s="44"/>
    </row>
    <row r="18" spans="1:18" s="13" customFormat="1" x14ac:dyDescent="0.25">
      <c r="A18" s="3"/>
      <c r="B18" s="57" t="s">
        <v>27</v>
      </c>
      <c r="C18" s="84" t="s">
        <v>7</v>
      </c>
      <c r="D18" s="43">
        <f>ROUND(D16*D17,5)</f>
        <v>146.06361000000001</v>
      </c>
      <c r="E18" s="56"/>
      <c r="G18" s="61"/>
      <c r="R18" s="44"/>
    </row>
    <row r="19" spans="1:18" s="13" customFormat="1" x14ac:dyDescent="0.25">
      <c r="A19" s="3"/>
      <c r="B19" s="62"/>
      <c r="C19" s="85"/>
      <c r="D19" s="80"/>
      <c r="E19" s="56"/>
      <c r="G19" s="61"/>
      <c r="R19" s="44"/>
    </row>
    <row r="20" spans="1:18" s="13" customFormat="1" x14ac:dyDescent="0.25">
      <c r="A20" s="3"/>
      <c r="B20" s="54" t="s">
        <v>27</v>
      </c>
      <c r="C20" s="53"/>
      <c r="D20" s="86">
        <f>D18</f>
        <v>146.06361000000001</v>
      </c>
      <c r="E20" s="56"/>
      <c r="G20" s="61"/>
      <c r="R20" s="44"/>
    </row>
    <row r="21" spans="1:18" s="13" customFormat="1" x14ac:dyDescent="0.25">
      <c r="A21" s="3"/>
      <c r="B21" s="8" t="s">
        <v>26</v>
      </c>
      <c r="C21" s="14" t="s">
        <v>13</v>
      </c>
      <c r="D21" s="32">
        <f>D6</f>
        <v>13.423</v>
      </c>
      <c r="E21" s="56"/>
      <c r="G21" s="61"/>
      <c r="R21" s="44"/>
    </row>
    <row r="22" spans="1:18" s="13" customFormat="1" x14ac:dyDescent="0.25">
      <c r="A22" s="3"/>
      <c r="B22" s="57" t="s">
        <v>24</v>
      </c>
      <c r="C22" s="84" t="s">
        <v>7</v>
      </c>
      <c r="D22" s="43">
        <f>D20+D21</f>
        <v>159.48661000000001</v>
      </c>
      <c r="E22" s="56"/>
      <c r="G22" s="61"/>
      <c r="R22" s="44"/>
    </row>
    <row r="23" spans="1:18" s="13" customFormat="1" x14ac:dyDescent="0.25">
      <c r="A23" s="3"/>
      <c r="B23" s="62"/>
      <c r="C23" s="85"/>
      <c r="D23" s="80"/>
      <c r="E23" s="56"/>
      <c r="G23" s="61"/>
      <c r="R23" s="44"/>
    </row>
    <row r="24" spans="1:18" s="13" customFormat="1" x14ac:dyDescent="0.25">
      <c r="A24" s="3"/>
      <c r="B24" s="8" t="s">
        <v>24</v>
      </c>
      <c r="C24" s="14"/>
      <c r="D24" s="32">
        <f>D22</f>
        <v>159.48661000000001</v>
      </c>
      <c r="E24" s="56"/>
      <c r="G24" s="61"/>
      <c r="R24" s="44"/>
    </row>
    <row r="25" spans="1:18" s="13" customFormat="1" x14ac:dyDescent="0.25">
      <c r="A25" s="3"/>
      <c r="B25" s="8" t="s">
        <v>33</v>
      </c>
      <c r="C25" s="14" t="s">
        <v>8</v>
      </c>
      <c r="D25" s="32">
        <f>VLOOKUP('Dist Chg Rate'!AB2,'Dist Chg Rate'!X2:Z9,2,FALSE)</f>
        <v>0.56779999999999997</v>
      </c>
      <c r="E25" s="56"/>
      <c r="G25" s="61"/>
      <c r="R25" s="44"/>
    </row>
    <row r="26" spans="1:18" s="13" customFormat="1" x14ac:dyDescent="0.25">
      <c r="A26" s="3"/>
      <c r="B26" s="8" t="s">
        <v>34</v>
      </c>
      <c r="C26" s="14" t="s">
        <v>7</v>
      </c>
      <c r="D26" s="32">
        <f>D24*D25</f>
        <v>90.556497157999999</v>
      </c>
      <c r="E26" s="56"/>
      <c r="G26" s="61"/>
      <c r="R26" s="44"/>
    </row>
    <row r="27" spans="1:18" s="13" customFormat="1" x14ac:dyDescent="0.25">
      <c r="A27" s="3"/>
      <c r="B27" s="62"/>
      <c r="C27" s="85"/>
      <c r="D27" s="80"/>
      <c r="E27" s="56"/>
      <c r="G27" s="61"/>
      <c r="R27" s="44"/>
    </row>
    <row r="28" spans="1:18" s="13" customFormat="1" x14ac:dyDescent="0.25">
      <c r="A28" s="3"/>
      <c r="B28" s="62" t="s">
        <v>34</v>
      </c>
      <c r="C28" s="14"/>
      <c r="D28" s="99">
        <f>D26</f>
        <v>90.556497157999999</v>
      </c>
      <c r="E28" s="77"/>
      <c r="F28" s="15"/>
      <c r="G28" s="3"/>
      <c r="H28" s="15"/>
      <c r="R28" s="44"/>
    </row>
    <row r="29" spans="1:18" s="13" customFormat="1" x14ac:dyDescent="0.25">
      <c r="A29" s="3"/>
      <c r="B29" s="8" t="s">
        <v>35</v>
      </c>
      <c r="C29" s="14" t="s">
        <v>12</v>
      </c>
      <c r="D29" s="100">
        <f>Home!B6</f>
        <v>5.01</v>
      </c>
      <c r="E29" s="77"/>
      <c r="F29" s="15"/>
      <c r="G29" s="3"/>
      <c r="H29" s="15"/>
      <c r="I29" s="58"/>
      <c r="J29" s="58"/>
      <c r="K29" s="58"/>
      <c r="L29" s="58"/>
      <c r="M29" s="58"/>
      <c r="N29" s="58"/>
      <c r="O29" s="58"/>
      <c r="R29" s="44"/>
    </row>
    <row r="30" spans="1:18" s="13" customFormat="1" x14ac:dyDescent="0.25">
      <c r="A30" s="3"/>
      <c r="B30" s="8"/>
      <c r="C30" s="14" t="s">
        <v>11</v>
      </c>
      <c r="D30" s="78">
        <v>1</v>
      </c>
      <c r="E30" s="77"/>
      <c r="F30" s="15"/>
      <c r="G30" s="3"/>
      <c r="H30" s="15"/>
      <c r="I30" s="33"/>
      <c r="J30" s="33"/>
      <c r="K30" s="33"/>
      <c r="L30" s="33"/>
      <c r="M30" s="33"/>
      <c r="N30" s="33"/>
      <c r="O30" s="33"/>
      <c r="R30" s="44"/>
    </row>
    <row r="31" spans="1:18" s="13" customFormat="1" x14ac:dyDescent="0.25">
      <c r="A31" s="3"/>
      <c r="B31" s="8" t="s">
        <v>10</v>
      </c>
      <c r="C31" s="14" t="s">
        <v>7</v>
      </c>
      <c r="D31" s="78">
        <f>ROUND((D28/D29)-1,5)</f>
        <v>17.075150000000001</v>
      </c>
      <c r="E31" s="77"/>
      <c r="F31" s="15"/>
      <c r="G31" s="3"/>
      <c r="H31" s="15"/>
      <c r="R31" s="44"/>
    </row>
    <row r="32" spans="1:18" s="13" customFormat="1" x14ac:dyDescent="0.25">
      <c r="A32" s="3"/>
      <c r="B32" s="8"/>
      <c r="C32" s="14"/>
      <c r="D32" s="78"/>
      <c r="E32" s="77"/>
      <c r="F32" s="15"/>
      <c r="G32" s="3"/>
      <c r="H32" s="15"/>
      <c r="I32" s="33"/>
      <c r="J32" s="33"/>
      <c r="K32" s="33"/>
      <c r="L32" s="33"/>
      <c r="M32" s="33"/>
      <c r="N32" s="33"/>
      <c r="O32" s="33"/>
      <c r="R32" s="44"/>
    </row>
    <row r="33" spans="1:21" s="13" customFormat="1" x14ac:dyDescent="0.25">
      <c r="A33" s="3"/>
      <c r="B33" s="8" t="s">
        <v>10</v>
      </c>
      <c r="C33" s="14"/>
      <c r="D33" s="78">
        <f>D31</f>
        <v>17.075150000000001</v>
      </c>
      <c r="E33" s="77"/>
      <c r="F33" s="15"/>
      <c r="G33" s="3"/>
      <c r="H33" s="15"/>
      <c r="I33" s="33"/>
      <c r="J33" s="33"/>
      <c r="K33" s="33"/>
      <c r="L33" s="33"/>
      <c r="M33" s="33"/>
      <c r="N33" s="33"/>
      <c r="O33" s="33"/>
      <c r="R33" s="44"/>
    </row>
    <row r="34" spans="1:21" s="13" customFormat="1" x14ac:dyDescent="0.25">
      <c r="A34" s="3"/>
      <c r="B34" s="8" t="s">
        <v>9</v>
      </c>
      <c r="C34" s="14" t="s">
        <v>8</v>
      </c>
      <c r="D34" s="78">
        <f>D29</f>
        <v>5.01</v>
      </c>
      <c r="E34" s="77"/>
      <c r="F34" s="15"/>
      <c r="G34" s="3"/>
      <c r="H34" s="15"/>
    </row>
    <row r="35" spans="1:21" s="13" customFormat="1" x14ac:dyDescent="0.25">
      <c r="A35" s="3"/>
      <c r="B35" s="8"/>
      <c r="C35" s="14" t="s">
        <v>7</v>
      </c>
      <c r="D35" s="100">
        <f>ROUND(D33*D34,5)</f>
        <v>85.546499999999995</v>
      </c>
      <c r="E35" s="77"/>
      <c r="F35" s="15"/>
      <c r="G35" s="3"/>
      <c r="H35" s="15"/>
      <c r="R35" s="44"/>
    </row>
    <row r="36" spans="1:21" s="13" customFormat="1" x14ac:dyDescent="0.25">
      <c r="A36" s="3"/>
      <c r="B36" s="88"/>
      <c r="C36" s="3"/>
      <c r="D36" s="15"/>
      <c r="E36" s="3"/>
      <c r="F36" s="15"/>
      <c r="G36" s="3"/>
      <c r="H36" s="15"/>
    </row>
    <row r="37" spans="1:21" s="13" customFormat="1" x14ac:dyDescent="0.25">
      <c r="A37" s="3"/>
      <c r="B37" s="88"/>
      <c r="C37" s="3"/>
      <c r="D37" s="15"/>
      <c r="E37" s="3"/>
      <c r="F37" s="15"/>
      <c r="G37" s="3"/>
      <c r="H37" s="15"/>
    </row>
    <row r="38" spans="1:21" s="13" customFormat="1" x14ac:dyDescent="0.25">
      <c r="A38" s="3"/>
      <c r="B38" s="88"/>
      <c r="C38" s="3"/>
      <c r="D38" s="15"/>
      <c r="E38" s="3"/>
      <c r="F38" s="15"/>
      <c r="G38" s="3"/>
      <c r="H38" s="15"/>
    </row>
    <row r="39" spans="1:21" s="13" customFormat="1" x14ac:dyDescent="0.25">
      <c r="A39" s="3"/>
      <c r="B39" s="88"/>
      <c r="C39" s="3"/>
      <c r="D39" s="15"/>
      <c r="E39" s="3"/>
      <c r="F39" s="15"/>
      <c r="G39" s="3"/>
      <c r="H39" s="15"/>
      <c r="I39" s="33"/>
      <c r="J39" s="33"/>
      <c r="K39" s="33"/>
      <c r="L39" s="33"/>
      <c r="M39" s="33"/>
      <c r="N39" s="33"/>
      <c r="O39" s="33"/>
    </row>
    <row r="40" spans="1:21" s="13" customFormat="1" x14ac:dyDescent="0.25">
      <c r="A40" s="3"/>
      <c r="B40" s="88"/>
      <c r="C40" s="3"/>
      <c r="D40" s="15"/>
      <c r="E40" s="3"/>
      <c r="F40" s="15"/>
      <c r="G40" s="3"/>
      <c r="H40" s="15"/>
      <c r="I40" s="33"/>
      <c r="J40" s="33"/>
      <c r="K40" s="33"/>
      <c r="L40" s="33"/>
      <c r="M40" s="33"/>
      <c r="N40" s="33"/>
      <c r="O40" s="33"/>
    </row>
    <row r="41" spans="1:21" x14ac:dyDescent="0.25">
      <c r="U41" s="3"/>
    </row>
    <row r="42" spans="1:21" x14ac:dyDescent="0.25">
      <c r="U42" s="3"/>
    </row>
    <row r="43" spans="1:21" x14ac:dyDescent="0.25">
      <c r="U43" s="3"/>
    </row>
    <row r="44" spans="1:21" x14ac:dyDescent="0.25">
      <c r="U44" s="3"/>
    </row>
    <row r="45" spans="1:21" x14ac:dyDescent="0.25">
      <c r="U45" s="3"/>
    </row>
    <row r="46" spans="1:21" x14ac:dyDescent="0.25">
      <c r="U46" s="3"/>
    </row>
    <row r="47" spans="1:21" x14ac:dyDescent="0.25">
      <c r="U47" s="3"/>
    </row>
    <row r="48" spans="1:21" x14ac:dyDescent="0.25">
      <c r="U48" s="3"/>
    </row>
    <row r="49" spans="15:21" x14ac:dyDescent="0.25">
      <c r="U49" s="3"/>
    </row>
    <row r="50" spans="15:21" x14ac:dyDescent="0.25">
      <c r="U50" s="3"/>
    </row>
    <row r="51" spans="15:21" x14ac:dyDescent="0.25">
      <c r="U51" s="3"/>
    </row>
    <row r="52" spans="15:21" x14ac:dyDescent="0.25">
      <c r="U52" s="3"/>
    </row>
    <row r="53" spans="15:21" x14ac:dyDescent="0.25">
      <c r="U53" s="3"/>
    </row>
    <row r="54" spans="15:21" x14ac:dyDescent="0.25">
      <c r="U54" s="3"/>
    </row>
    <row r="55" spans="15:21" x14ac:dyDescent="0.25">
      <c r="U55" s="3"/>
    </row>
    <row r="56" spans="15:21" x14ac:dyDescent="0.25">
      <c r="O56" s="3"/>
      <c r="P56" s="88"/>
      <c r="Q56" s="3"/>
      <c r="U56" s="3"/>
    </row>
    <row r="57" spans="15:21" x14ac:dyDescent="0.25">
      <c r="O57" s="3"/>
      <c r="P57" s="88"/>
      <c r="Q57" s="3"/>
      <c r="U57" s="3"/>
    </row>
    <row r="58" spans="15:21" x14ac:dyDescent="0.25">
      <c r="O58" s="3"/>
      <c r="P58" s="88"/>
      <c r="Q58" s="3"/>
      <c r="U58" s="3"/>
    </row>
    <row r="59" spans="15:21" x14ac:dyDescent="0.25">
      <c r="O59" s="3"/>
      <c r="P59" s="88"/>
      <c r="Q59" s="3"/>
      <c r="U59" s="3"/>
    </row>
    <row r="60" spans="15:21" x14ac:dyDescent="0.25">
      <c r="O60" s="3"/>
      <c r="P60" s="88"/>
      <c r="Q60" s="3"/>
      <c r="U60" s="3"/>
    </row>
    <row r="61" spans="15:21" x14ac:dyDescent="0.25">
      <c r="O61" s="3"/>
      <c r="P61" s="88"/>
      <c r="Q61" s="3"/>
      <c r="U61" s="3"/>
    </row>
    <row r="62" spans="15:21" x14ac:dyDescent="0.25">
      <c r="O62" s="3"/>
      <c r="P62" s="88"/>
      <c r="Q62" s="3"/>
      <c r="U62" s="3"/>
    </row>
    <row r="63" spans="15:21" x14ac:dyDescent="0.25">
      <c r="O63" s="3"/>
      <c r="P63" s="88"/>
      <c r="Q63" s="3"/>
      <c r="U63" s="3"/>
    </row>
    <row r="64" spans="15:21" x14ac:dyDescent="0.25">
      <c r="O64" s="3"/>
      <c r="P64" s="88"/>
      <c r="Q64" s="3"/>
      <c r="U64" s="3"/>
    </row>
    <row r="65" spans="15:21" x14ac:dyDescent="0.25">
      <c r="O65" s="3"/>
      <c r="P65" s="88"/>
      <c r="Q65" s="3"/>
      <c r="U65" s="3"/>
    </row>
    <row r="66" spans="15:21" x14ac:dyDescent="0.25">
      <c r="O66" s="3"/>
      <c r="P66" s="88"/>
      <c r="Q66" s="3"/>
      <c r="U66" s="3"/>
    </row>
    <row r="67" spans="15:21" x14ac:dyDescent="0.25">
      <c r="O67" s="3"/>
      <c r="P67" s="88"/>
      <c r="Q67" s="3"/>
      <c r="U67" s="3"/>
    </row>
    <row r="68" spans="15:21" x14ac:dyDescent="0.25">
      <c r="O68" s="3"/>
      <c r="P68" s="88"/>
      <c r="Q68" s="3"/>
      <c r="U68" s="3"/>
    </row>
    <row r="69" spans="15:21" x14ac:dyDescent="0.25">
      <c r="O69" s="3"/>
      <c r="P69" s="88"/>
      <c r="Q69" s="3"/>
      <c r="U69" s="3"/>
    </row>
    <row r="70" spans="15:21" x14ac:dyDescent="0.25">
      <c r="O70" s="3"/>
      <c r="P70" s="88"/>
      <c r="Q70" s="3"/>
      <c r="U70" s="3"/>
    </row>
    <row r="71" spans="15:21" x14ac:dyDescent="0.25">
      <c r="O71" s="3"/>
      <c r="P71" s="88"/>
      <c r="Q71" s="3"/>
      <c r="U71" s="3"/>
    </row>
    <row r="72" spans="15:21" x14ac:dyDescent="0.25">
      <c r="O72" s="3"/>
      <c r="P72" s="88"/>
      <c r="Q72" s="3"/>
      <c r="U72" s="3"/>
    </row>
    <row r="73" spans="15:21" x14ac:dyDescent="0.25">
      <c r="O73" s="3"/>
    </row>
    <row r="74" spans="15:21" ht="15" customHeight="1" x14ac:dyDescent="0.25">
      <c r="O74" s="3"/>
    </row>
    <row r="75" spans="15:21" x14ac:dyDescent="0.25">
      <c r="O75" s="3"/>
    </row>
    <row r="76" spans="15:21" x14ac:dyDescent="0.25">
      <c r="O76" s="3"/>
    </row>
    <row r="77" spans="15:21" x14ac:dyDescent="0.25">
      <c r="O77" s="3"/>
    </row>
    <row r="78" spans="15:21" x14ac:dyDescent="0.25">
      <c r="O78" s="3"/>
    </row>
    <row r="79" spans="15:21" x14ac:dyDescent="0.25">
      <c r="O79" s="3"/>
    </row>
    <row r="80" spans="15:21" x14ac:dyDescent="0.25">
      <c r="O80" s="3"/>
    </row>
    <row r="81" spans="15:15" x14ac:dyDescent="0.25">
      <c r="O81" s="3"/>
    </row>
    <row r="82" spans="15:15" x14ac:dyDescent="0.25">
      <c r="O82" s="3"/>
    </row>
    <row r="83" spans="15:15" ht="15" customHeight="1" x14ac:dyDescent="0.25">
      <c r="O83" s="3"/>
    </row>
    <row r="100" spans="15:16" x14ac:dyDescent="0.25">
      <c r="O100" s="13"/>
      <c r="P100" s="13"/>
    </row>
    <row r="101" spans="15:16" x14ac:dyDescent="0.25">
      <c r="O101" s="13"/>
      <c r="P101" s="13"/>
    </row>
    <row r="102" spans="15:16" x14ac:dyDescent="0.25">
      <c r="O102" s="98"/>
      <c r="P102" s="98"/>
    </row>
    <row r="103" spans="15:16" x14ac:dyDescent="0.25">
      <c r="O103" s="13"/>
      <c r="P103" s="13"/>
    </row>
    <row r="104" spans="15:16" x14ac:dyDescent="0.25">
      <c r="O104" s="13"/>
      <c r="P104" s="13"/>
    </row>
    <row r="105" spans="15:16" x14ac:dyDescent="0.25">
      <c r="O105" s="13"/>
      <c r="P105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5"/>
  <sheetViews>
    <sheetView workbookViewId="0">
      <selection activeCell="D26" sqref="D26"/>
    </sheetView>
  </sheetViews>
  <sheetFormatPr defaultRowHeight="15" x14ac:dyDescent="0.25"/>
  <cols>
    <col min="1" max="1" width="3" style="3" bestFit="1" customWidth="1"/>
    <col min="2" max="2" width="34.42578125" style="88" bestFit="1" customWidth="1"/>
    <col min="3" max="3" width="2" style="3" bestFit="1" customWidth="1"/>
    <col min="4" max="4" width="13.140625" style="15" bestFit="1" customWidth="1"/>
    <col min="5" max="5" width="3.28515625" style="3" customWidth="1"/>
    <col min="6" max="6" width="28.5703125" style="15" bestFit="1" customWidth="1"/>
    <col min="7" max="7" width="3.42578125" style="3" bestFit="1" customWidth="1"/>
    <col min="8" max="8" width="28.140625" style="15" bestFit="1" customWidth="1"/>
    <col min="9" max="9" width="2" style="15" bestFit="1" customWidth="1"/>
    <col min="10" max="10" width="12" style="15" bestFit="1" customWidth="1"/>
    <col min="11" max="11" width="11.5703125" style="15" bestFit="1" customWidth="1"/>
    <col min="12" max="12" width="12.85546875" style="15" bestFit="1" customWidth="1"/>
    <col min="13" max="13" width="1.7109375" style="15" customWidth="1"/>
    <col min="14" max="14" width="11.5703125" style="15" bestFit="1" customWidth="1"/>
    <col min="15" max="15" width="12.85546875" style="15" bestFit="1" customWidth="1"/>
    <col min="16" max="16" width="23.28515625" style="15" bestFit="1" customWidth="1"/>
    <col min="17" max="17" width="2" style="15" bestFit="1" customWidth="1"/>
    <col min="18" max="18" width="13.140625" style="15" bestFit="1" customWidth="1"/>
    <col min="19" max="19" width="9.5703125" style="15" bestFit="1" customWidth="1"/>
    <col min="20" max="20" width="17.42578125" style="15" bestFit="1" customWidth="1"/>
    <col min="21" max="21" width="2" style="15" bestFit="1" customWidth="1"/>
    <col min="22" max="22" width="11.140625" style="15" bestFit="1" customWidth="1"/>
    <col min="23" max="16384" width="9.140625" style="15"/>
  </cols>
  <sheetData>
    <row r="1" spans="1:18" s="13" customFormat="1" x14ac:dyDescent="0.25">
      <c r="A1" s="3"/>
      <c r="B1" s="8" t="s">
        <v>32</v>
      </c>
      <c r="C1" s="14"/>
      <c r="D1" s="83">
        <f>Home!B2+1</f>
        <v>44106</v>
      </c>
      <c r="E1" s="73"/>
      <c r="F1" s="72"/>
      <c r="G1" s="73"/>
      <c r="H1" s="72"/>
      <c r="I1" s="72"/>
      <c r="J1" s="72"/>
      <c r="K1" s="72"/>
      <c r="L1" s="72"/>
      <c r="M1" s="72"/>
      <c r="N1" s="71"/>
      <c r="O1" s="71"/>
    </row>
    <row r="2" spans="1:18" s="13" customFormat="1" x14ac:dyDescent="0.25">
      <c r="A2" s="3"/>
      <c r="B2" s="8" t="s">
        <v>30</v>
      </c>
      <c r="C2" s="14"/>
      <c r="D2" s="83">
        <f>Home!B3</f>
        <v>44136</v>
      </c>
      <c r="E2" s="73"/>
      <c r="F2" s="72"/>
      <c r="G2" s="73"/>
      <c r="H2" s="72"/>
      <c r="I2" s="72"/>
      <c r="J2" s="72"/>
      <c r="K2" s="72"/>
      <c r="L2" s="72"/>
      <c r="M2" s="72"/>
      <c r="N2" s="71"/>
      <c r="O2" s="71"/>
    </row>
    <row r="3" spans="1:18" s="13" customFormat="1" x14ac:dyDescent="0.25">
      <c r="A3" s="3"/>
      <c r="B3" s="8"/>
      <c r="C3" s="14"/>
      <c r="D3" s="32"/>
      <c r="E3" s="61"/>
      <c r="F3" s="70"/>
      <c r="G3" s="61"/>
      <c r="H3" s="70"/>
      <c r="J3" s="70"/>
      <c r="L3" s="70"/>
      <c r="M3" s="70"/>
      <c r="N3" s="70"/>
      <c r="O3" s="70"/>
    </row>
    <row r="4" spans="1:18" s="13" customFormat="1" x14ac:dyDescent="0.25">
      <c r="A4" s="3"/>
      <c r="B4" s="8" t="s">
        <v>2</v>
      </c>
      <c r="C4" s="14"/>
      <c r="D4" s="32">
        <f>Home!B7</f>
        <v>0.433</v>
      </c>
      <c r="E4" s="69"/>
      <c r="G4" s="64"/>
      <c r="H4" s="68"/>
      <c r="J4" s="63"/>
      <c r="K4" s="63"/>
      <c r="L4" s="63"/>
      <c r="M4" s="63"/>
      <c r="R4" s="44"/>
    </row>
    <row r="5" spans="1:18" s="13" customFormat="1" x14ac:dyDescent="0.25">
      <c r="A5" s="3"/>
      <c r="B5" s="8" t="s">
        <v>17</v>
      </c>
      <c r="C5" s="14" t="s">
        <v>8</v>
      </c>
      <c r="D5" s="32">
        <f>(D2-D1)+1</f>
        <v>31</v>
      </c>
      <c r="E5" s="61"/>
      <c r="G5" s="61"/>
      <c r="R5" s="44"/>
    </row>
    <row r="6" spans="1:18" s="13" customFormat="1" x14ac:dyDescent="0.25">
      <c r="A6" s="3"/>
      <c r="B6" s="57" t="s">
        <v>26</v>
      </c>
      <c r="C6" s="84" t="s">
        <v>7</v>
      </c>
      <c r="D6" s="43">
        <f>D4*D5</f>
        <v>13.423</v>
      </c>
      <c r="E6" s="61"/>
      <c r="G6" s="61"/>
      <c r="R6" s="44"/>
    </row>
    <row r="7" spans="1:18" s="13" customFormat="1" x14ac:dyDescent="0.25">
      <c r="A7" s="3"/>
      <c r="B7" s="62"/>
      <c r="C7" s="85"/>
      <c r="D7" s="80"/>
      <c r="E7" s="61"/>
      <c r="G7" s="61"/>
      <c r="R7" s="44"/>
    </row>
    <row r="8" spans="1:18" s="13" customFormat="1" x14ac:dyDescent="0.25">
      <c r="A8" s="3"/>
      <c r="B8" s="54" t="s">
        <v>3</v>
      </c>
      <c r="C8" s="53"/>
      <c r="D8" s="86">
        <f>Home!B5</f>
        <v>150</v>
      </c>
      <c r="E8" s="64"/>
      <c r="F8" s="63"/>
      <c r="G8" s="61"/>
      <c r="H8" s="63"/>
      <c r="J8" s="63"/>
      <c r="K8" s="63"/>
      <c r="L8" s="63"/>
      <c r="M8" s="63"/>
      <c r="N8" s="63"/>
      <c r="O8" s="63"/>
      <c r="R8" s="44"/>
    </row>
    <row r="9" spans="1:18" s="13" customFormat="1" x14ac:dyDescent="0.25">
      <c r="A9" s="3"/>
      <c r="B9" s="8" t="s">
        <v>26</v>
      </c>
      <c r="C9" s="14" t="s">
        <v>11</v>
      </c>
      <c r="D9" s="32">
        <f>D6</f>
        <v>13.423</v>
      </c>
      <c r="E9" s="61"/>
      <c r="G9" s="61"/>
      <c r="R9" s="44"/>
    </row>
    <row r="10" spans="1:18" s="13" customFormat="1" x14ac:dyDescent="0.25">
      <c r="A10" s="3"/>
      <c r="B10" s="57" t="s">
        <v>29</v>
      </c>
      <c r="C10" s="84" t="s">
        <v>7</v>
      </c>
      <c r="D10" s="43">
        <f>D8-D9</f>
        <v>136.577</v>
      </c>
      <c r="E10" s="61"/>
      <c r="G10" s="61"/>
      <c r="R10" s="44"/>
    </row>
    <row r="11" spans="1:18" s="13" customFormat="1" ht="15" customHeight="1" x14ac:dyDescent="0.25">
      <c r="A11" s="3"/>
      <c r="B11" s="62"/>
      <c r="C11" s="85"/>
      <c r="D11" s="80"/>
      <c r="E11" s="56"/>
      <c r="G11" s="61"/>
      <c r="R11" s="44"/>
    </row>
    <row r="12" spans="1:18" s="13" customFormat="1" x14ac:dyDescent="0.25">
      <c r="A12" s="3"/>
      <c r="B12" s="54" t="s">
        <v>29</v>
      </c>
      <c r="C12" s="53"/>
      <c r="D12" s="86">
        <f>D10</f>
        <v>136.577</v>
      </c>
      <c r="E12" s="56"/>
      <c r="G12" s="61"/>
      <c r="R12" s="44"/>
    </row>
    <row r="13" spans="1:18" s="13" customFormat="1" x14ac:dyDescent="0.25">
      <c r="A13" s="3"/>
      <c r="B13" s="8" t="s">
        <v>4</v>
      </c>
      <c r="C13" s="14" t="s">
        <v>12</v>
      </c>
      <c r="D13" s="32">
        <f>Home!B9</f>
        <v>504</v>
      </c>
      <c r="E13" s="56"/>
      <c r="G13" s="61"/>
      <c r="I13" s="63"/>
      <c r="J13" s="63"/>
      <c r="L13" s="63"/>
      <c r="M13" s="63"/>
      <c r="N13" s="63"/>
      <c r="O13" s="63"/>
      <c r="R13" s="44"/>
    </row>
    <row r="14" spans="1:18" s="13" customFormat="1" x14ac:dyDescent="0.25">
      <c r="A14" s="3"/>
      <c r="B14" s="57" t="s">
        <v>28</v>
      </c>
      <c r="C14" s="84" t="s">
        <v>7</v>
      </c>
      <c r="D14" s="43">
        <f>ROUND(D12/D13,5)</f>
        <v>0.27099000000000001</v>
      </c>
      <c r="E14" s="56"/>
      <c r="G14" s="61"/>
      <c r="R14" s="44"/>
    </row>
    <row r="15" spans="1:18" s="13" customFormat="1" x14ac:dyDescent="0.25">
      <c r="A15" s="3"/>
      <c r="B15" s="62"/>
      <c r="C15" s="85"/>
      <c r="D15" s="80"/>
      <c r="E15" s="56"/>
      <c r="G15" s="61"/>
      <c r="R15" s="44"/>
    </row>
    <row r="16" spans="1:18" s="13" customFormat="1" x14ac:dyDescent="0.25">
      <c r="A16" s="3"/>
      <c r="B16" s="54" t="s">
        <v>28</v>
      </c>
      <c r="C16" s="53"/>
      <c r="D16" s="86">
        <f>D14</f>
        <v>0.27099000000000001</v>
      </c>
      <c r="E16" s="56"/>
      <c r="G16" s="61"/>
      <c r="R16" s="44"/>
    </row>
    <row r="17" spans="1:18" s="13" customFormat="1" x14ac:dyDescent="0.25">
      <c r="A17" s="3"/>
      <c r="B17" s="8" t="s">
        <v>5</v>
      </c>
      <c r="C17" s="14" t="s">
        <v>8</v>
      </c>
      <c r="D17" s="32">
        <f>Home!B10</f>
        <v>539</v>
      </c>
      <c r="E17" s="56"/>
      <c r="G17" s="61"/>
      <c r="N17" s="63"/>
      <c r="O17" s="63"/>
      <c r="R17" s="44"/>
    </row>
    <row r="18" spans="1:18" s="13" customFormat="1" x14ac:dyDescent="0.25">
      <c r="A18" s="3"/>
      <c r="B18" s="57" t="s">
        <v>27</v>
      </c>
      <c r="C18" s="84" t="s">
        <v>7</v>
      </c>
      <c r="D18" s="43">
        <f>ROUND(D16*D17,5)</f>
        <v>146.06361000000001</v>
      </c>
      <c r="E18" s="56"/>
      <c r="G18" s="61"/>
      <c r="R18" s="44"/>
    </row>
    <row r="19" spans="1:18" s="13" customFormat="1" x14ac:dyDescent="0.25">
      <c r="A19" s="3"/>
      <c r="B19" s="62"/>
      <c r="C19" s="85"/>
      <c r="D19" s="80"/>
      <c r="E19" s="56"/>
      <c r="G19" s="61"/>
      <c r="R19" s="44"/>
    </row>
    <row r="20" spans="1:18" s="13" customFormat="1" x14ac:dyDescent="0.25">
      <c r="A20" s="3"/>
      <c r="B20" s="54" t="s">
        <v>27</v>
      </c>
      <c r="C20" s="53"/>
      <c r="D20" s="86">
        <f>D18</f>
        <v>146.06361000000001</v>
      </c>
      <c r="E20" s="56"/>
      <c r="G20" s="61"/>
      <c r="R20" s="44"/>
    </row>
    <row r="21" spans="1:18" s="13" customFormat="1" x14ac:dyDescent="0.25">
      <c r="A21" s="3"/>
      <c r="B21" s="8" t="s">
        <v>26</v>
      </c>
      <c r="C21" s="14" t="s">
        <v>13</v>
      </c>
      <c r="D21" s="32">
        <f>D6</f>
        <v>13.423</v>
      </c>
      <c r="E21" s="56"/>
      <c r="G21" s="61"/>
      <c r="R21" s="44"/>
    </row>
    <row r="22" spans="1:18" s="13" customFormat="1" x14ac:dyDescent="0.25">
      <c r="A22" s="3"/>
      <c r="B22" s="57" t="s">
        <v>24</v>
      </c>
      <c r="C22" s="84" t="s">
        <v>7</v>
      </c>
      <c r="D22" s="43">
        <f>D20+D21</f>
        <v>159.48661000000001</v>
      </c>
      <c r="E22" s="56"/>
      <c r="G22" s="61"/>
      <c r="R22" s="44"/>
    </row>
    <row r="23" spans="1:18" s="13" customFormat="1" x14ac:dyDescent="0.25">
      <c r="A23" s="3"/>
      <c r="B23" s="62"/>
      <c r="C23" s="85"/>
      <c r="D23" s="80"/>
      <c r="E23" s="56"/>
      <c r="G23" s="61"/>
      <c r="R23" s="44"/>
    </row>
    <row r="24" spans="1:18" s="13" customFormat="1" x14ac:dyDescent="0.25">
      <c r="A24" s="3"/>
      <c r="B24" s="8" t="s">
        <v>24</v>
      </c>
      <c r="C24" s="14"/>
      <c r="D24" s="32">
        <f>D22</f>
        <v>159.48661000000001</v>
      </c>
      <c r="E24" s="56"/>
      <c r="G24" s="61"/>
      <c r="R24" s="44"/>
    </row>
    <row r="25" spans="1:18" s="13" customFormat="1" x14ac:dyDescent="0.25">
      <c r="A25" s="3"/>
      <c r="B25" s="8" t="s">
        <v>18</v>
      </c>
      <c r="C25" s="32"/>
      <c r="D25" s="32">
        <f>IF('Dist Chg Rate'!AB2='Dist Chg Rate'!X2,VLOOKUP('Dist Chg Rate'!A1,'Dist Chg Rate'!X11:Z26,2,FALSE),VLOOKUP('Dist Chg Rate'!A1,'Dist Chg Rate'!X11:Z26,3,FALSE))</f>
        <v>20</v>
      </c>
      <c r="E25" s="56"/>
      <c r="G25" s="61"/>
      <c r="H25" s="44"/>
      <c r="I25" s="61"/>
      <c r="R25" s="44"/>
    </row>
    <row r="26" spans="1:18" s="13" customFormat="1" x14ac:dyDescent="0.25">
      <c r="A26" s="3"/>
      <c r="B26" s="8" t="s">
        <v>74</v>
      </c>
      <c r="C26" s="32"/>
      <c r="D26" s="32">
        <f>D5</f>
        <v>31</v>
      </c>
      <c r="E26" s="56"/>
      <c r="G26" s="61"/>
      <c r="H26" s="44"/>
      <c r="I26" s="61"/>
      <c r="R26" s="44"/>
    </row>
    <row r="27" spans="1:18" s="13" customFormat="1" x14ac:dyDescent="0.25">
      <c r="A27" s="3"/>
      <c r="B27" s="8" t="s">
        <v>75</v>
      </c>
      <c r="C27" s="32"/>
      <c r="D27" s="32">
        <f>(D25/30)*D26</f>
        <v>20.666666666666664</v>
      </c>
      <c r="E27" s="56"/>
      <c r="G27" s="61"/>
      <c r="H27" s="44"/>
      <c r="I27" s="61"/>
      <c r="R27" s="44"/>
    </row>
    <row r="28" spans="1:18" s="13" customFormat="1" x14ac:dyDescent="0.25">
      <c r="A28" s="3"/>
      <c r="B28" s="78"/>
      <c r="C28" s="79"/>
      <c r="D28" s="80"/>
      <c r="E28" s="77"/>
      <c r="F28" s="15"/>
      <c r="G28" s="3"/>
      <c r="R28" s="44"/>
    </row>
    <row r="29" spans="1:18" s="13" customFormat="1" x14ac:dyDescent="0.25">
      <c r="A29" s="3"/>
      <c r="B29" s="8" t="s">
        <v>75</v>
      </c>
      <c r="C29" s="32"/>
      <c r="D29" s="32">
        <f>IF(D27&gt;D24,D24,D27)</f>
        <v>20.666666666666664</v>
      </c>
      <c r="E29" s="61"/>
      <c r="F29" s="15"/>
      <c r="G29" s="3"/>
      <c r="K29" s="58"/>
      <c r="L29" s="58"/>
      <c r="M29" s="58"/>
      <c r="N29" s="58"/>
      <c r="O29" s="58"/>
      <c r="R29" s="44"/>
    </row>
    <row r="30" spans="1:18" s="13" customFormat="1" x14ac:dyDescent="0.25">
      <c r="A30" s="3"/>
      <c r="B30" s="8" t="s">
        <v>77</v>
      </c>
      <c r="C30" s="32"/>
      <c r="D30" s="32">
        <f>VLOOKUP('Dist Chg Rate'!AB2,'Dist Chg Rate'!X2:Z9,2,FALSE)</f>
        <v>0.56779999999999997</v>
      </c>
      <c r="E30" s="61"/>
      <c r="F30" s="15"/>
      <c r="G30" s="3"/>
      <c r="K30" s="33"/>
      <c r="L30" s="33"/>
      <c r="M30" s="33"/>
      <c r="N30" s="33"/>
      <c r="O30" s="33"/>
      <c r="R30" s="44"/>
    </row>
    <row r="31" spans="1:18" s="13" customFormat="1" x14ac:dyDescent="0.25">
      <c r="A31" s="3"/>
      <c r="B31" s="8" t="s">
        <v>78</v>
      </c>
      <c r="C31" s="32"/>
      <c r="D31" s="32">
        <f>ROUND((D29*D30),2)</f>
        <v>11.73</v>
      </c>
      <c r="E31" s="61"/>
      <c r="F31" s="15"/>
      <c r="G31" s="3"/>
      <c r="R31" s="44"/>
    </row>
    <row r="32" spans="1:18" s="13" customFormat="1" x14ac:dyDescent="0.25">
      <c r="A32" s="3"/>
      <c r="B32" s="78"/>
      <c r="C32" s="79"/>
      <c r="D32" s="80"/>
      <c r="E32" s="77"/>
      <c r="F32" s="15"/>
      <c r="G32" s="3"/>
      <c r="K32" s="33"/>
      <c r="L32" s="33"/>
      <c r="M32" s="33"/>
      <c r="N32" s="33"/>
      <c r="O32" s="33"/>
      <c r="R32" s="44"/>
    </row>
    <row r="33" spans="1:21" s="13" customFormat="1" x14ac:dyDescent="0.25">
      <c r="A33" s="3"/>
      <c r="B33" s="8" t="s">
        <v>79</v>
      </c>
      <c r="C33" s="32"/>
      <c r="D33" s="32">
        <f>IF(D27&gt;D24,0,D24-D27)</f>
        <v>138.81994333333336</v>
      </c>
      <c r="E33" s="61"/>
      <c r="F33" s="15"/>
      <c r="G33" s="3"/>
      <c r="K33" s="33"/>
      <c r="L33" s="33"/>
      <c r="M33" s="33"/>
      <c r="N33" s="33"/>
      <c r="O33" s="33"/>
      <c r="R33" s="44"/>
    </row>
    <row r="34" spans="1:21" s="13" customFormat="1" x14ac:dyDescent="0.25">
      <c r="A34" s="3"/>
      <c r="B34" s="8" t="s">
        <v>80</v>
      </c>
      <c r="C34" s="32"/>
      <c r="D34" s="32">
        <f>VLOOKUP('Dist Chg Rate'!AB3,'Dist Chg Rate'!X2:Z9,3,FALSE)</f>
        <v>0.56779999999999997</v>
      </c>
      <c r="E34" s="61"/>
      <c r="F34" s="15"/>
      <c r="G34" s="3"/>
    </row>
    <row r="35" spans="1:21" s="13" customFormat="1" x14ac:dyDescent="0.25">
      <c r="A35" s="3"/>
      <c r="B35" s="8" t="s">
        <v>81</v>
      </c>
      <c r="C35" s="32"/>
      <c r="D35" s="32">
        <f>ROUND((D34*D33),2)</f>
        <v>78.819999999999993</v>
      </c>
      <c r="E35" s="61"/>
      <c r="F35" s="15"/>
      <c r="G35" s="3"/>
      <c r="R35" s="44"/>
    </row>
    <row r="36" spans="1:21" s="13" customFormat="1" x14ac:dyDescent="0.25">
      <c r="A36" s="3"/>
      <c r="B36" s="62"/>
      <c r="C36" s="85"/>
      <c r="D36" s="80"/>
      <c r="E36" s="3"/>
      <c r="F36" s="15"/>
      <c r="G36" s="3"/>
      <c r="H36" s="15"/>
    </row>
    <row r="37" spans="1:21" s="13" customFormat="1" x14ac:dyDescent="0.25">
      <c r="A37" s="3"/>
      <c r="B37" s="8" t="s">
        <v>76</v>
      </c>
      <c r="C37" s="14"/>
      <c r="D37" s="97">
        <f>D35+D31</f>
        <v>90.55</v>
      </c>
      <c r="E37" s="3"/>
      <c r="F37" s="15"/>
      <c r="G37" s="3"/>
      <c r="H37" s="15"/>
    </row>
    <row r="38" spans="1:21" s="13" customFormat="1" x14ac:dyDescent="0.25">
      <c r="A38" s="3"/>
      <c r="B38" s="8" t="s">
        <v>35</v>
      </c>
      <c r="C38" s="14" t="s">
        <v>12</v>
      </c>
      <c r="D38" s="46">
        <f>Home!B6</f>
        <v>5.01</v>
      </c>
      <c r="E38" s="3"/>
      <c r="F38" s="15"/>
      <c r="G38" s="3"/>
      <c r="H38" s="15"/>
    </row>
    <row r="39" spans="1:21" s="13" customFormat="1" x14ac:dyDescent="0.25">
      <c r="A39" s="3"/>
      <c r="B39" s="8"/>
      <c r="C39" s="14" t="s">
        <v>11</v>
      </c>
      <c r="D39" s="32">
        <v>1</v>
      </c>
      <c r="E39" s="3"/>
      <c r="F39" s="15"/>
      <c r="G39" s="3"/>
      <c r="H39" s="15"/>
      <c r="I39" s="33"/>
      <c r="J39" s="33"/>
      <c r="K39" s="33"/>
      <c r="L39" s="33"/>
      <c r="M39" s="33"/>
      <c r="N39" s="33"/>
      <c r="O39" s="33"/>
    </row>
    <row r="40" spans="1:21" s="13" customFormat="1" x14ac:dyDescent="0.25">
      <c r="A40" s="3"/>
      <c r="B40" s="8" t="s">
        <v>10</v>
      </c>
      <c r="C40" s="14" t="s">
        <v>7</v>
      </c>
      <c r="D40" s="32">
        <f>ROUND((D37/D38)-1,5)</f>
        <v>17.07385</v>
      </c>
      <c r="E40" s="3"/>
      <c r="F40" s="15"/>
      <c r="G40" s="3"/>
      <c r="H40" s="15"/>
      <c r="I40" s="33"/>
      <c r="J40" s="33"/>
      <c r="K40" s="33"/>
      <c r="L40" s="33"/>
      <c r="M40" s="33"/>
      <c r="N40" s="33"/>
      <c r="O40" s="33"/>
    </row>
    <row r="41" spans="1:21" x14ac:dyDescent="0.25">
      <c r="B41" s="8"/>
      <c r="C41" s="14"/>
      <c r="D41" s="32"/>
      <c r="U41" s="3"/>
    </row>
    <row r="42" spans="1:21" x14ac:dyDescent="0.25">
      <c r="B42" s="8" t="s">
        <v>10</v>
      </c>
      <c r="C42" s="14"/>
      <c r="D42" s="32">
        <f>D40</f>
        <v>17.07385</v>
      </c>
      <c r="U42" s="3"/>
    </row>
    <row r="43" spans="1:21" x14ac:dyDescent="0.25">
      <c r="B43" s="8" t="s">
        <v>9</v>
      </c>
      <c r="C43" s="14" t="s">
        <v>8</v>
      </c>
      <c r="D43" s="32">
        <f>D38</f>
        <v>5.01</v>
      </c>
      <c r="U43" s="3"/>
    </row>
    <row r="44" spans="1:21" x14ac:dyDescent="0.25">
      <c r="B44" s="8"/>
      <c r="C44" s="14" t="s">
        <v>7</v>
      </c>
      <c r="D44" s="46">
        <f>ROUND(D42*D43,5)</f>
        <v>85.539990000000003</v>
      </c>
      <c r="U44" s="3"/>
    </row>
    <row r="45" spans="1:21" x14ac:dyDescent="0.25">
      <c r="U45" s="3"/>
    </row>
    <row r="46" spans="1:21" x14ac:dyDescent="0.25">
      <c r="U46" s="3"/>
    </row>
    <row r="47" spans="1:21" x14ac:dyDescent="0.25">
      <c r="U47" s="3"/>
    </row>
    <row r="48" spans="1:21" x14ac:dyDescent="0.25">
      <c r="U48" s="3"/>
    </row>
    <row r="49" spans="15:21" x14ac:dyDescent="0.25">
      <c r="U49" s="3"/>
    </row>
    <row r="50" spans="15:21" x14ac:dyDescent="0.25">
      <c r="U50" s="3"/>
    </row>
    <row r="51" spans="15:21" x14ac:dyDescent="0.25">
      <c r="U51" s="3"/>
    </row>
    <row r="52" spans="15:21" x14ac:dyDescent="0.25">
      <c r="U52" s="3"/>
    </row>
    <row r="53" spans="15:21" x14ac:dyDescent="0.25">
      <c r="U53" s="3"/>
    </row>
    <row r="54" spans="15:21" x14ac:dyDescent="0.25">
      <c r="U54" s="3"/>
    </row>
    <row r="55" spans="15:21" x14ac:dyDescent="0.25">
      <c r="U55" s="3"/>
    </row>
    <row r="56" spans="15:21" x14ac:dyDescent="0.25">
      <c r="O56" s="3"/>
      <c r="P56" s="88"/>
      <c r="Q56" s="3"/>
      <c r="U56" s="3"/>
    </row>
    <row r="57" spans="15:21" x14ac:dyDescent="0.25">
      <c r="O57" s="3"/>
      <c r="P57" s="88"/>
      <c r="Q57" s="3"/>
      <c r="U57" s="3"/>
    </row>
    <row r="58" spans="15:21" x14ac:dyDescent="0.25">
      <c r="O58" s="3"/>
      <c r="P58" s="88"/>
      <c r="Q58" s="3"/>
      <c r="U58" s="3"/>
    </row>
    <row r="59" spans="15:21" x14ac:dyDescent="0.25">
      <c r="O59" s="3"/>
      <c r="P59" s="88"/>
      <c r="Q59" s="3"/>
      <c r="U59" s="3"/>
    </row>
    <row r="60" spans="15:21" x14ac:dyDescent="0.25">
      <c r="O60" s="3"/>
      <c r="P60" s="88"/>
      <c r="Q60" s="3"/>
      <c r="U60" s="3"/>
    </row>
    <row r="61" spans="15:21" x14ac:dyDescent="0.25">
      <c r="O61" s="3"/>
      <c r="P61" s="88"/>
      <c r="Q61" s="3"/>
      <c r="U61" s="3"/>
    </row>
    <row r="62" spans="15:21" x14ac:dyDescent="0.25">
      <c r="O62" s="3"/>
      <c r="P62" s="88"/>
      <c r="Q62" s="3"/>
      <c r="U62" s="3"/>
    </row>
    <row r="63" spans="15:21" x14ac:dyDescent="0.25">
      <c r="O63" s="3"/>
      <c r="P63" s="88"/>
      <c r="Q63" s="3"/>
      <c r="U63" s="3"/>
    </row>
    <row r="64" spans="15:21" x14ac:dyDescent="0.25">
      <c r="O64" s="3"/>
      <c r="P64" s="88"/>
      <c r="Q64" s="3"/>
      <c r="U64" s="3"/>
    </row>
    <row r="65" spans="15:21" x14ac:dyDescent="0.25">
      <c r="O65" s="3"/>
      <c r="P65" s="88"/>
      <c r="Q65" s="3"/>
      <c r="U65" s="3"/>
    </row>
    <row r="66" spans="15:21" x14ac:dyDescent="0.25">
      <c r="O66" s="3"/>
      <c r="P66" s="88"/>
      <c r="Q66" s="3"/>
      <c r="U66" s="3"/>
    </row>
    <row r="67" spans="15:21" x14ac:dyDescent="0.25">
      <c r="O67" s="3"/>
      <c r="P67" s="88"/>
      <c r="Q67" s="3"/>
      <c r="U67" s="3"/>
    </row>
    <row r="68" spans="15:21" x14ac:dyDescent="0.25">
      <c r="O68" s="3"/>
      <c r="P68" s="88"/>
      <c r="Q68" s="3"/>
      <c r="U68" s="3"/>
    </row>
    <row r="69" spans="15:21" x14ac:dyDescent="0.25">
      <c r="O69" s="3"/>
      <c r="P69" s="88"/>
      <c r="Q69" s="3"/>
      <c r="U69" s="3"/>
    </row>
    <row r="70" spans="15:21" x14ac:dyDescent="0.25">
      <c r="O70" s="3"/>
      <c r="P70" s="88"/>
      <c r="Q70" s="3"/>
      <c r="U70" s="3"/>
    </row>
    <row r="71" spans="15:21" x14ac:dyDescent="0.25">
      <c r="O71" s="3"/>
      <c r="P71" s="88"/>
      <c r="Q71" s="3"/>
      <c r="U71" s="3"/>
    </row>
    <row r="72" spans="15:21" x14ac:dyDescent="0.25">
      <c r="O72" s="3"/>
      <c r="P72" s="88"/>
      <c r="Q72" s="3"/>
      <c r="U72" s="3"/>
    </row>
    <row r="73" spans="15:21" x14ac:dyDescent="0.25">
      <c r="O73" s="3"/>
    </row>
    <row r="74" spans="15:21" ht="15" customHeight="1" x14ac:dyDescent="0.25">
      <c r="O74" s="3"/>
    </row>
    <row r="75" spans="15:21" x14ac:dyDescent="0.25">
      <c r="O75" s="3"/>
    </row>
    <row r="76" spans="15:21" x14ac:dyDescent="0.25">
      <c r="O76" s="3"/>
    </row>
    <row r="77" spans="15:21" x14ac:dyDescent="0.25">
      <c r="O77" s="3"/>
    </row>
    <row r="78" spans="15:21" x14ac:dyDescent="0.25">
      <c r="O78" s="3"/>
    </row>
    <row r="79" spans="15:21" x14ac:dyDescent="0.25">
      <c r="O79" s="3"/>
    </row>
    <row r="80" spans="15:21" x14ac:dyDescent="0.25">
      <c r="O80" s="3"/>
    </row>
    <row r="81" spans="15:15" x14ac:dyDescent="0.25">
      <c r="O81" s="3"/>
    </row>
    <row r="82" spans="15:15" x14ac:dyDescent="0.25">
      <c r="O82" s="3"/>
    </row>
    <row r="83" spans="15:15" ht="15" customHeight="1" x14ac:dyDescent="0.25">
      <c r="O83" s="3"/>
    </row>
    <row r="100" spans="15:16" x14ac:dyDescent="0.25">
      <c r="O100" s="13"/>
      <c r="P100" s="13"/>
    </row>
    <row r="101" spans="15:16" x14ac:dyDescent="0.25">
      <c r="O101" s="13"/>
      <c r="P101" s="13"/>
    </row>
    <row r="102" spans="15:16" x14ac:dyDescent="0.25">
      <c r="O102" s="98"/>
      <c r="P102" s="98"/>
    </row>
    <row r="103" spans="15:16" x14ac:dyDescent="0.25">
      <c r="O103" s="13"/>
      <c r="P103" s="13"/>
    </row>
    <row r="104" spans="15:16" x14ac:dyDescent="0.25">
      <c r="O104" s="13"/>
      <c r="P104" s="13"/>
    </row>
    <row r="105" spans="15:16" x14ac:dyDescent="0.25">
      <c r="O105" s="13"/>
      <c r="P105" s="1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0"/>
  <sheetViews>
    <sheetView topLeftCell="A41" zoomScale="90" zoomScaleNormal="90" workbookViewId="0">
      <selection activeCell="D68" sqref="D68"/>
    </sheetView>
  </sheetViews>
  <sheetFormatPr defaultRowHeight="15" x14ac:dyDescent="0.25"/>
  <cols>
    <col min="1" max="1" width="3" style="3" bestFit="1" customWidth="1"/>
    <col min="2" max="2" width="34.42578125" style="2" bestFit="1" customWidth="1"/>
    <col min="3" max="3" width="2" style="1" bestFit="1" customWidth="1"/>
    <col min="4" max="4" width="13.140625" bestFit="1" customWidth="1"/>
    <col min="5" max="5" width="3.28515625" style="1" customWidth="1"/>
    <col min="6" max="6" width="28.5703125" bestFit="1" customWidth="1"/>
    <col min="7" max="7" width="3.42578125" style="1" bestFit="1" customWidth="1"/>
    <col min="8" max="8" width="13.140625" customWidth="1"/>
    <col min="9" max="9" width="12.85546875" bestFit="1" customWidth="1"/>
    <col min="10" max="10" width="1.7109375" customWidth="1"/>
    <col min="11" max="11" width="11.5703125" bestFit="1" customWidth="1"/>
    <col min="12" max="12" width="12.85546875" bestFit="1" customWidth="1"/>
    <col min="13" max="13" width="1.7109375" customWidth="1"/>
    <col min="14" max="14" width="11.5703125" bestFit="1" customWidth="1"/>
    <col min="15" max="15" width="12.85546875" bestFit="1" customWidth="1"/>
    <col min="16" max="16" width="23.28515625" bestFit="1" customWidth="1"/>
    <col min="17" max="17" width="2" bestFit="1" customWidth="1"/>
    <col min="18" max="18" width="13.140625" bestFit="1" customWidth="1"/>
    <col min="19" max="19" width="9.5703125" bestFit="1" customWidth="1"/>
    <col min="20" max="20" width="17.42578125" bestFit="1" customWidth="1"/>
    <col min="21" max="21" width="2" bestFit="1" customWidth="1"/>
    <col min="22" max="22" width="11.140625" bestFit="1" customWidth="1"/>
  </cols>
  <sheetData>
    <row r="1" spans="1:18" s="13" customFormat="1" x14ac:dyDescent="0.25">
      <c r="A1" s="3"/>
      <c r="B1" s="8" t="s">
        <v>32</v>
      </c>
      <c r="C1" s="14"/>
      <c r="D1" s="83">
        <f>Home!B2+1</f>
        <v>44106</v>
      </c>
      <c r="E1" s="73"/>
      <c r="F1" s="72" t="s">
        <v>31</v>
      </c>
      <c r="G1" s="73"/>
      <c r="H1" s="72"/>
      <c r="I1" s="72"/>
      <c r="J1" s="72"/>
      <c r="K1" s="72"/>
      <c r="L1" s="72"/>
      <c r="M1" s="72"/>
      <c r="N1" s="71"/>
      <c r="O1" s="71"/>
    </row>
    <row r="2" spans="1:18" s="13" customFormat="1" x14ac:dyDescent="0.25">
      <c r="A2" s="3"/>
      <c r="B2" s="8" t="s">
        <v>30</v>
      </c>
      <c r="C2" s="14"/>
      <c r="D2" s="83">
        <f>Home!B3</f>
        <v>44136</v>
      </c>
      <c r="E2" s="73"/>
      <c r="F2" s="72"/>
      <c r="G2" s="73"/>
      <c r="H2" s="72"/>
      <c r="I2" s="72"/>
      <c r="J2" s="72"/>
      <c r="K2" s="72"/>
      <c r="L2" s="72"/>
      <c r="M2" s="72"/>
      <c r="N2" s="71"/>
      <c r="O2" s="71"/>
    </row>
    <row r="3" spans="1:18" s="13" customFormat="1" x14ac:dyDescent="0.25">
      <c r="A3" s="3"/>
      <c r="B3" s="8"/>
      <c r="C3" s="14"/>
      <c r="D3" s="32"/>
      <c r="E3" s="61"/>
      <c r="F3" s="70"/>
      <c r="G3" s="61"/>
      <c r="H3" s="70"/>
      <c r="J3" s="70"/>
      <c r="L3" s="70"/>
      <c r="M3" s="70"/>
      <c r="N3" s="70"/>
      <c r="O3" s="70"/>
    </row>
    <row r="4" spans="1:18" s="13" customFormat="1" x14ac:dyDescent="0.25">
      <c r="A4" s="3"/>
      <c r="B4" s="8" t="s">
        <v>2</v>
      </c>
      <c r="C4" s="14"/>
      <c r="D4" s="32">
        <f>Home!B7</f>
        <v>0.433</v>
      </c>
      <c r="E4" s="69"/>
      <c r="G4" s="64"/>
      <c r="H4" s="68"/>
      <c r="J4" s="63"/>
      <c r="K4" s="63"/>
      <c r="L4" s="63"/>
      <c r="M4" s="63"/>
      <c r="R4" s="44"/>
    </row>
    <row r="5" spans="1:18" s="13" customFormat="1" x14ac:dyDescent="0.25">
      <c r="A5" s="3"/>
      <c r="B5" s="8" t="s">
        <v>17</v>
      </c>
      <c r="C5" s="14" t="s">
        <v>8</v>
      </c>
      <c r="D5" s="32">
        <f>(D2-D1)+1</f>
        <v>31</v>
      </c>
      <c r="E5" s="61"/>
      <c r="G5" s="61"/>
      <c r="R5" s="44"/>
    </row>
    <row r="6" spans="1:18" s="13" customFormat="1" x14ac:dyDescent="0.25">
      <c r="A6" s="3"/>
      <c r="B6" s="57" t="s">
        <v>26</v>
      </c>
      <c r="C6" s="84" t="s">
        <v>7</v>
      </c>
      <c r="D6" s="43">
        <f>D4*D5</f>
        <v>13.423</v>
      </c>
      <c r="E6" s="61"/>
      <c r="G6" s="61"/>
      <c r="R6" s="44"/>
    </row>
    <row r="7" spans="1:18" s="13" customFormat="1" x14ac:dyDescent="0.25">
      <c r="A7" s="3"/>
      <c r="B7" s="62"/>
      <c r="C7" s="85"/>
      <c r="D7" s="80"/>
      <c r="E7" s="61"/>
      <c r="G7" s="61"/>
      <c r="R7" s="44"/>
    </row>
    <row r="8" spans="1:18" s="13" customFormat="1" x14ac:dyDescent="0.25">
      <c r="A8" s="3"/>
      <c r="B8" s="54" t="s">
        <v>3</v>
      </c>
      <c r="C8" s="53"/>
      <c r="D8" s="86">
        <f>Home!B5</f>
        <v>150</v>
      </c>
      <c r="E8" s="64"/>
      <c r="F8" s="63"/>
      <c r="G8" s="61"/>
      <c r="H8" s="63"/>
      <c r="J8" s="63"/>
      <c r="K8" s="63"/>
      <c r="L8" s="63"/>
      <c r="M8" s="63"/>
      <c r="N8" s="63"/>
      <c r="O8" s="63"/>
      <c r="R8" s="44"/>
    </row>
    <row r="9" spans="1:18" s="13" customFormat="1" x14ac:dyDescent="0.25">
      <c r="A9" s="3"/>
      <c r="B9" s="8" t="s">
        <v>26</v>
      </c>
      <c r="C9" s="14" t="s">
        <v>11</v>
      </c>
      <c r="D9" s="32">
        <f>D6</f>
        <v>13.423</v>
      </c>
      <c r="E9" s="61"/>
      <c r="G9" s="61"/>
      <c r="R9" s="44"/>
    </row>
    <row r="10" spans="1:18" s="13" customFormat="1" x14ac:dyDescent="0.25">
      <c r="A10" s="3"/>
      <c r="B10" s="57" t="s">
        <v>29</v>
      </c>
      <c r="C10" s="84" t="s">
        <v>7</v>
      </c>
      <c r="D10" s="43">
        <f>D8-D9</f>
        <v>136.577</v>
      </c>
      <c r="E10" s="61"/>
      <c r="G10" s="61"/>
      <c r="R10" s="44"/>
    </row>
    <row r="11" spans="1:18" s="13" customFormat="1" ht="15" customHeight="1" x14ac:dyDescent="0.25">
      <c r="A11" s="3"/>
      <c r="B11" s="62"/>
      <c r="C11" s="85"/>
      <c r="D11" s="80"/>
      <c r="E11" s="56"/>
      <c r="G11" s="61"/>
      <c r="R11" s="44"/>
    </row>
    <row r="12" spans="1:18" s="13" customFormat="1" x14ac:dyDescent="0.25">
      <c r="A12" s="3"/>
      <c r="B12" s="54" t="s">
        <v>29</v>
      </c>
      <c r="C12" s="53"/>
      <c r="D12" s="86">
        <f>D10</f>
        <v>136.577</v>
      </c>
      <c r="E12" s="56"/>
      <c r="G12" s="61"/>
      <c r="R12" s="44"/>
    </row>
    <row r="13" spans="1:18" s="13" customFormat="1" x14ac:dyDescent="0.25">
      <c r="A13" s="3"/>
      <c r="B13" s="8" t="s">
        <v>4</v>
      </c>
      <c r="C13" s="14" t="s">
        <v>12</v>
      </c>
      <c r="D13" s="32">
        <f>Home!B9</f>
        <v>504</v>
      </c>
      <c r="E13" s="56"/>
      <c r="G13" s="61"/>
      <c r="I13" s="63"/>
      <c r="J13" s="63"/>
      <c r="L13" s="63"/>
      <c r="M13" s="63"/>
      <c r="N13" s="63"/>
      <c r="O13" s="63"/>
      <c r="R13" s="44"/>
    </row>
    <row r="14" spans="1:18" s="13" customFormat="1" x14ac:dyDescent="0.25">
      <c r="A14" s="3"/>
      <c r="B14" s="57" t="s">
        <v>28</v>
      </c>
      <c r="C14" s="84" t="s">
        <v>7</v>
      </c>
      <c r="D14" s="43">
        <f>ROUND(D12/D13,5)</f>
        <v>0.27099000000000001</v>
      </c>
      <c r="E14" s="56"/>
      <c r="G14" s="61"/>
      <c r="R14" s="44"/>
    </row>
    <row r="15" spans="1:18" s="13" customFormat="1" x14ac:dyDescent="0.25">
      <c r="A15" s="3"/>
      <c r="B15" s="62"/>
      <c r="C15" s="85"/>
      <c r="D15" s="80"/>
      <c r="E15" s="56"/>
      <c r="G15" s="61"/>
      <c r="R15" s="44"/>
    </row>
    <row r="16" spans="1:18" s="13" customFormat="1" x14ac:dyDescent="0.25">
      <c r="A16" s="3"/>
      <c r="B16" s="54" t="s">
        <v>28</v>
      </c>
      <c r="C16" s="53"/>
      <c r="D16" s="86">
        <f>D14</f>
        <v>0.27099000000000001</v>
      </c>
      <c r="E16" s="56"/>
      <c r="G16" s="61"/>
      <c r="R16" s="44"/>
    </row>
    <row r="17" spans="1:18" s="13" customFormat="1" x14ac:dyDescent="0.25">
      <c r="A17" s="3"/>
      <c r="B17" s="8" t="s">
        <v>5</v>
      </c>
      <c r="C17" s="14" t="s">
        <v>8</v>
      </c>
      <c r="D17" s="32">
        <f>Home!B10</f>
        <v>539</v>
      </c>
      <c r="E17" s="56"/>
      <c r="G17" s="61"/>
      <c r="N17" s="63"/>
      <c r="O17" s="63"/>
      <c r="R17" s="44"/>
    </row>
    <row r="18" spans="1:18" s="13" customFormat="1" x14ac:dyDescent="0.25">
      <c r="A18" s="3"/>
      <c r="B18" s="57" t="s">
        <v>27</v>
      </c>
      <c r="C18" s="84" t="s">
        <v>7</v>
      </c>
      <c r="D18" s="43">
        <f>ROUND(D16*D17,5)</f>
        <v>146.06361000000001</v>
      </c>
      <c r="E18" s="56"/>
      <c r="G18" s="61"/>
      <c r="R18" s="44"/>
    </row>
    <row r="19" spans="1:18" s="13" customFormat="1" x14ac:dyDescent="0.25">
      <c r="A19" s="3"/>
      <c r="B19" s="62"/>
      <c r="C19" s="85"/>
      <c r="D19" s="80"/>
      <c r="E19" s="56"/>
      <c r="G19" s="61"/>
      <c r="R19" s="44"/>
    </row>
    <row r="20" spans="1:18" s="13" customFormat="1" x14ac:dyDescent="0.25">
      <c r="A20" s="3"/>
      <c r="B20" s="54" t="s">
        <v>27</v>
      </c>
      <c r="C20" s="53"/>
      <c r="D20" s="86">
        <f>D18</f>
        <v>146.06361000000001</v>
      </c>
      <c r="E20" s="56"/>
      <c r="G20" s="61"/>
      <c r="R20" s="44"/>
    </row>
    <row r="21" spans="1:18" s="13" customFormat="1" x14ac:dyDescent="0.25">
      <c r="A21" s="3"/>
      <c r="B21" s="8" t="s">
        <v>26</v>
      </c>
      <c r="C21" s="14" t="s">
        <v>13</v>
      </c>
      <c r="D21" s="32">
        <f>D6</f>
        <v>13.423</v>
      </c>
      <c r="E21" s="56"/>
      <c r="G21" s="61"/>
      <c r="R21" s="44"/>
    </row>
    <row r="22" spans="1:18" s="13" customFormat="1" x14ac:dyDescent="0.25">
      <c r="A22" s="3"/>
      <c r="B22" s="57" t="s">
        <v>24</v>
      </c>
      <c r="C22" s="84" t="s">
        <v>7</v>
      </c>
      <c r="D22" s="43">
        <f>D20+D21</f>
        <v>159.48661000000001</v>
      </c>
      <c r="E22" s="56"/>
      <c r="G22" s="61"/>
      <c r="R22" s="44"/>
    </row>
    <row r="23" spans="1:18" s="13" customFormat="1" x14ac:dyDescent="0.25">
      <c r="A23" s="3"/>
      <c r="B23" s="62"/>
      <c r="C23" s="85"/>
      <c r="D23" s="80"/>
      <c r="E23" s="56"/>
      <c r="G23" s="61"/>
      <c r="R23" s="44"/>
    </row>
    <row r="24" spans="1:18" s="13" customFormat="1" x14ac:dyDescent="0.25">
      <c r="A24" s="3"/>
      <c r="B24" s="54" t="s">
        <v>24</v>
      </c>
      <c r="C24" s="53"/>
      <c r="D24" s="86">
        <f>D22</f>
        <v>159.48661000000001</v>
      </c>
      <c r="E24" s="56"/>
      <c r="G24" s="61"/>
      <c r="R24" s="44"/>
    </row>
    <row r="25" spans="1:18" s="13" customFormat="1" x14ac:dyDescent="0.25">
      <c r="A25" s="3"/>
      <c r="B25" s="8" t="s">
        <v>17</v>
      </c>
      <c r="C25" s="14" t="s">
        <v>12</v>
      </c>
      <c r="D25" s="60">
        <f>D5</f>
        <v>31</v>
      </c>
      <c r="E25" s="56"/>
      <c r="F25" s="58"/>
      <c r="G25" s="59"/>
      <c r="H25" s="58"/>
      <c r="I25" s="58"/>
      <c r="J25" s="58"/>
      <c r="K25" s="58"/>
      <c r="L25" s="58"/>
      <c r="M25" s="58"/>
      <c r="N25" s="58"/>
      <c r="O25" s="58"/>
      <c r="R25" s="44"/>
    </row>
    <row r="26" spans="1:18" s="13" customFormat="1" x14ac:dyDescent="0.25">
      <c r="A26" s="3"/>
      <c r="B26" s="57" t="s">
        <v>25</v>
      </c>
      <c r="C26" s="84" t="s">
        <v>7</v>
      </c>
      <c r="D26" s="34">
        <f>ROUND((D24/D25),5)</f>
        <v>5.14473</v>
      </c>
      <c r="E26" s="56"/>
      <c r="F26" s="33"/>
      <c r="G26" s="55"/>
      <c r="H26" s="33"/>
      <c r="I26" s="33"/>
      <c r="J26" s="33"/>
      <c r="K26" s="33"/>
      <c r="L26" s="33"/>
      <c r="M26" s="33"/>
      <c r="N26" s="33"/>
      <c r="O26" s="33"/>
      <c r="R26" s="44"/>
    </row>
    <row r="27" spans="1:18" s="13" customFormat="1" x14ac:dyDescent="0.25">
      <c r="A27" s="3"/>
      <c r="B27" s="62" t="s">
        <v>82</v>
      </c>
      <c r="C27" s="85" t="s">
        <v>8</v>
      </c>
      <c r="D27" s="80">
        <f>(Home!B3-'Dist Chg Rate'!AB3)+1</f>
        <v>1</v>
      </c>
      <c r="E27" s="45"/>
      <c r="F27" s="80" t="s">
        <v>83</v>
      </c>
      <c r="G27" s="87" t="s">
        <v>8</v>
      </c>
      <c r="H27" s="32">
        <f>'Dist Chg Rate'!AB3-Calculation_3!D1</f>
        <v>30</v>
      </c>
      <c r="R27" s="44"/>
    </row>
    <row r="28" spans="1:18" s="13" customFormat="1" x14ac:dyDescent="0.25">
      <c r="A28" s="3"/>
      <c r="B28" s="54" t="s">
        <v>86</v>
      </c>
      <c r="C28" s="53" t="s">
        <v>7</v>
      </c>
      <c r="D28" s="52">
        <f>D27*D26</f>
        <v>5.14473</v>
      </c>
      <c r="E28" s="45"/>
      <c r="F28" s="51" t="s">
        <v>89</v>
      </c>
      <c r="G28" s="50" t="s">
        <v>7</v>
      </c>
      <c r="H28" s="49">
        <f>H27*D26</f>
        <v>154.34190000000001</v>
      </c>
      <c r="I28" s="33"/>
      <c r="J28" s="33"/>
      <c r="K28" s="33"/>
      <c r="L28" s="33"/>
      <c r="M28" s="33"/>
      <c r="N28" s="33"/>
      <c r="O28" s="33"/>
      <c r="R28" s="44"/>
    </row>
    <row r="29" spans="1:18" s="13" customFormat="1" x14ac:dyDescent="0.25">
      <c r="A29" s="3"/>
      <c r="B29" s="8"/>
      <c r="C29" s="14"/>
      <c r="D29" s="46"/>
      <c r="E29" s="45"/>
      <c r="F29" s="48"/>
      <c r="G29" s="47"/>
      <c r="H29" s="46"/>
      <c r="I29" s="33"/>
      <c r="J29" s="33"/>
      <c r="K29" s="33"/>
      <c r="L29" s="33"/>
      <c r="M29" s="33"/>
      <c r="N29" s="33"/>
      <c r="O29" s="33"/>
      <c r="R29" s="44"/>
    </row>
    <row r="30" spans="1:18" s="13" customFormat="1" x14ac:dyDescent="0.25">
      <c r="A30" s="3"/>
      <c r="B30" s="8" t="s">
        <v>85</v>
      </c>
      <c r="C30" s="14"/>
      <c r="D30" s="32">
        <f>SUMIFS(HDD!C2:C900031,HDD!A2:A900031,"&gt;="&amp;'Dist Chg Rate'!AB3,HDD!A2:A900031,"&lt;="&amp;D2)</f>
        <v>22</v>
      </c>
      <c r="E30" s="45"/>
      <c r="F30" s="8" t="s">
        <v>84</v>
      </c>
      <c r="G30" s="14"/>
      <c r="H30" s="32">
        <f>SUMIFS(HDD!C2:C900031,HDD!A2:A900031,"&gt;="&amp;D1,HDD!A2:A900031,"&lt;="&amp;('Dist Chg Rate'!AB3-1))</f>
        <v>517</v>
      </c>
    </row>
    <row r="31" spans="1:18" s="13" customFormat="1" x14ac:dyDescent="0.25">
      <c r="A31" s="3"/>
      <c r="B31" s="8" t="s">
        <v>23</v>
      </c>
      <c r="C31" s="14" t="s">
        <v>12</v>
      </c>
      <c r="D31" s="32">
        <f>D17</f>
        <v>539</v>
      </c>
      <c r="E31" s="45"/>
      <c r="F31" s="8" t="s">
        <v>23</v>
      </c>
      <c r="G31" s="14" t="s">
        <v>12</v>
      </c>
      <c r="H31" s="32">
        <f>D17</f>
        <v>539</v>
      </c>
      <c r="R31" s="44"/>
    </row>
    <row r="32" spans="1:18" s="13" customFormat="1" x14ac:dyDescent="0.25">
      <c r="A32" s="3"/>
      <c r="B32" s="57" t="s">
        <v>16</v>
      </c>
      <c r="C32" s="84" t="s">
        <v>7</v>
      </c>
      <c r="D32" s="43">
        <f>ROUND(D30/D31,5)</f>
        <v>4.0820000000000002E-2</v>
      </c>
      <c r="E32" s="45"/>
      <c r="F32" s="57" t="s">
        <v>16</v>
      </c>
      <c r="G32" s="84" t="s">
        <v>7</v>
      </c>
      <c r="H32" s="32">
        <f>ROUND(H30/H31,5)</f>
        <v>0.95918000000000003</v>
      </c>
    </row>
    <row r="33" spans="1:23" s="13" customFormat="1" x14ac:dyDescent="0.25">
      <c r="A33" s="3"/>
      <c r="B33" s="62"/>
      <c r="C33" s="85"/>
      <c r="D33" s="80"/>
      <c r="E33" s="45"/>
      <c r="F33" s="80"/>
      <c r="G33" s="87"/>
      <c r="H33" s="32"/>
    </row>
    <row r="34" spans="1:23" s="13" customFormat="1" x14ac:dyDescent="0.25">
      <c r="A34" s="3"/>
      <c r="B34" s="57" t="s">
        <v>16</v>
      </c>
      <c r="C34" s="53"/>
      <c r="D34" s="86">
        <f>D32</f>
        <v>4.0820000000000002E-2</v>
      </c>
      <c r="E34" s="45"/>
      <c r="F34" s="57" t="s">
        <v>16</v>
      </c>
      <c r="G34" s="53"/>
      <c r="H34" s="32">
        <f>H32</f>
        <v>0.95918000000000003</v>
      </c>
    </row>
    <row r="35" spans="1:23" s="13" customFormat="1" x14ac:dyDescent="0.25">
      <c r="A35" s="3"/>
      <c r="B35" s="8" t="s">
        <v>24</v>
      </c>
      <c r="C35" s="14" t="s">
        <v>8</v>
      </c>
      <c r="D35" s="34">
        <f>D22</f>
        <v>159.48661000000001</v>
      </c>
      <c r="E35" s="45"/>
      <c r="F35" s="48"/>
      <c r="G35" s="47" t="s">
        <v>8</v>
      </c>
      <c r="H35" s="34">
        <f>D22</f>
        <v>159.48661000000001</v>
      </c>
      <c r="I35" s="33"/>
      <c r="J35" s="33"/>
      <c r="K35" s="33"/>
      <c r="L35" s="33"/>
      <c r="M35" s="33"/>
      <c r="N35" s="33"/>
      <c r="O35" s="33"/>
    </row>
    <row r="36" spans="1:23" s="13" customFormat="1" x14ac:dyDescent="0.25">
      <c r="A36" s="3"/>
      <c r="B36" s="8" t="s">
        <v>20</v>
      </c>
      <c r="C36" s="14" t="s">
        <v>7</v>
      </c>
      <c r="D36" s="34">
        <f>ROUND(D35*D34,5)</f>
        <v>6.5102399999999996</v>
      </c>
      <c r="E36" s="47"/>
      <c r="F36" s="46"/>
      <c r="G36" s="47" t="s">
        <v>7</v>
      </c>
      <c r="H36" s="34">
        <f>ROUND(H35*H34,5)</f>
        <v>152.97637</v>
      </c>
      <c r="I36" s="33"/>
      <c r="J36" s="33"/>
      <c r="K36" s="33"/>
      <c r="L36" s="33"/>
      <c r="M36" s="33"/>
      <c r="N36" s="33"/>
      <c r="O36" s="33"/>
    </row>
    <row r="37" spans="1:23" x14ac:dyDescent="0.25">
      <c r="B37" s="88"/>
      <c r="C37" s="3"/>
      <c r="D37" s="15"/>
      <c r="E37" s="3"/>
      <c r="F37" s="15"/>
      <c r="G37" s="3"/>
      <c r="H37" s="15"/>
      <c r="I37" s="15"/>
      <c r="J37" s="15"/>
      <c r="R37" s="15"/>
      <c r="S37" s="15"/>
      <c r="T37" s="15"/>
      <c r="U37" s="3"/>
      <c r="V37" s="15"/>
      <c r="W37" s="15"/>
    </row>
    <row r="38" spans="1:23" x14ac:dyDescent="0.25">
      <c r="B38" s="8" t="s">
        <v>23</v>
      </c>
      <c r="C38" s="14"/>
      <c r="D38" s="32">
        <f>D17</f>
        <v>539</v>
      </c>
      <c r="E38" s="14"/>
      <c r="F38" s="15"/>
      <c r="G38" s="3"/>
      <c r="H38" s="15"/>
      <c r="I38" s="15"/>
      <c r="J38" s="15"/>
      <c r="R38" s="15"/>
      <c r="S38" s="15"/>
      <c r="T38" s="15"/>
      <c r="U38" s="3"/>
      <c r="V38" s="15"/>
      <c r="W38" s="15"/>
    </row>
    <row r="39" spans="1:23" x14ac:dyDescent="0.25">
      <c r="B39" s="8" t="s">
        <v>6</v>
      </c>
      <c r="C39" s="14" t="s">
        <v>8</v>
      </c>
      <c r="D39" s="32">
        <f>Home!B8</f>
        <v>9.3600000000000003E-2</v>
      </c>
      <c r="E39" s="14"/>
      <c r="F39" s="15"/>
      <c r="G39" s="3"/>
      <c r="H39" s="15"/>
      <c r="I39" s="15"/>
      <c r="J39" s="15"/>
      <c r="R39" s="15"/>
      <c r="S39" s="15"/>
      <c r="T39" s="15"/>
      <c r="U39" s="3"/>
      <c r="V39" s="15"/>
      <c r="W39" s="15"/>
    </row>
    <row r="40" spans="1:23" x14ac:dyDescent="0.25">
      <c r="B40" s="8"/>
      <c r="C40" s="14" t="s">
        <v>7</v>
      </c>
      <c r="D40" s="32">
        <f>ROUND(D39*D38,5)</f>
        <v>50.450400000000002</v>
      </c>
      <c r="E40" s="14"/>
      <c r="F40" s="15"/>
      <c r="G40" s="3"/>
      <c r="H40" s="15"/>
      <c r="I40" s="15"/>
      <c r="J40" s="15"/>
      <c r="R40" s="15"/>
      <c r="S40" s="15"/>
      <c r="T40" s="15"/>
      <c r="U40" s="3"/>
      <c r="V40" s="15"/>
      <c r="W40" s="15"/>
    </row>
    <row r="41" spans="1:23" x14ac:dyDescent="0.25">
      <c r="B41" s="8" t="s">
        <v>17</v>
      </c>
      <c r="C41" s="14" t="s">
        <v>12</v>
      </c>
      <c r="D41" s="32">
        <f>D5</f>
        <v>31</v>
      </c>
      <c r="E41" s="14"/>
      <c r="F41" s="15"/>
      <c r="G41" s="3"/>
      <c r="H41" s="15"/>
      <c r="I41" s="15"/>
      <c r="J41" s="15"/>
      <c r="R41" s="15"/>
      <c r="S41" s="15"/>
      <c r="T41" s="15"/>
      <c r="U41" s="3"/>
      <c r="V41" s="15"/>
      <c r="W41" s="15"/>
    </row>
    <row r="42" spans="1:23" x14ac:dyDescent="0.25">
      <c r="B42" s="8"/>
      <c r="C42" s="14" t="s">
        <v>7</v>
      </c>
      <c r="D42" s="32">
        <f>ROUND(D40/D41,5)</f>
        <v>1.6274299999999999</v>
      </c>
      <c r="E42" s="14"/>
      <c r="F42" s="15"/>
      <c r="G42" s="3"/>
      <c r="H42" s="15"/>
      <c r="I42" s="15"/>
      <c r="J42" s="15"/>
      <c r="U42" s="1"/>
    </row>
    <row r="43" spans="1:23" x14ac:dyDescent="0.25">
      <c r="B43" s="8" t="s">
        <v>2</v>
      </c>
      <c r="C43" s="14" t="s">
        <v>13</v>
      </c>
      <c r="D43" s="32">
        <f>D4</f>
        <v>0.433</v>
      </c>
      <c r="E43" s="14"/>
      <c r="F43" s="15"/>
      <c r="G43" s="3"/>
      <c r="H43" s="15"/>
      <c r="I43" s="15"/>
      <c r="J43" s="15"/>
      <c r="U43" s="1"/>
    </row>
    <row r="44" spans="1:23" x14ac:dyDescent="0.25">
      <c r="B44" s="8" t="s">
        <v>22</v>
      </c>
      <c r="C44" s="14" t="s">
        <v>7</v>
      </c>
      <c r="D44" s="32">
        <f>D43+D42</f>
        <v>2.0604299999999998</v>
      </c>
      <c r="E44" s="14"/>
      <c r="F44" s="15"/>
      <c r="G44" s="3"/>
      <c r="H44" s="15"/>
      <c r="I44" s="15"/>
      <c r="J44" s="15"/>
      <c r="U44" s="1"/>
    </row>
    <row r="45" spans="1:23" x14ac:dyDescent="0.25">
      <c r="B45" s="8"/>
      <c r="C45" s="14"/>
      <c r="D45" s="32"/>
      <c r="E45" s="14"/>
      <c r="F45" s="15"/>
      <c r="G45" s="3"/>
      <c r="H45" s="15"/>
      <c r="I45" s="15"/>
      <c r="J45" s="15"/>
      <c r="U45" s="1"/>
    </row>
    <row r="46" spans="1:23" x14ac:dyDescent="0.25">
      <c r="B46" s="8" t="s">
        <v>2</v>
      </c>
      <c r="C46" s="14"/>
      <c r="D46" s="32">
        <f>D4</f>
        <v>0.433</v>
      </c>
      <c r="E46" s="14"/>
      <c r="F46" s="15"/>
      <c r="G46" s="3"/>
      <c r="H46" s="15"/>
      <c r="I46" s="15"/>
      <c r="J46" s="15"/>
      <c r="U46" s="1"/>
    </row>
    <row r="47" spans="1:23" x14ac:dyDescent="0.25">
      <c r="B47" s="8" t="s">
        <v>22</v>
      </c>
      <c r="C47" s="14" t="s">
        <v>12</v>
      </c>
      <c r="D47" s="32">
        <f>D44</f>
        <v>2.0604299999999998</v>
      </c>
      <c r="E47" s="14"/>
      <c r="F47" s="15"/>
      <c r="G47" s="3"/>
      <c r="H47" s="15"/>
      <c r="I47" s="15"/>
      <c r="J47" s="15"/>
      <c r="U47" s="1"/>
    </row>
    <row r="48" spans="1:23" x14ac:dyDescent="0.25">
      <c r="B48" s="8" t="s">
        <v>19</v>
      </c>
      <c r="C48" s="14" t="s">
        <v>7</v>
      </c>
      <c r="D48" s="32">
        <f>ROUND(D46/D47,5)</f>
        <v>0.21015</v>
      </c>
      <c r="E48" s="14"/>
      <c r="F48" s="15"/>
      <c r="G48" s="3"/>
      <c r="H48" s="15"/>
      <c r="I48" s="15"/>
      <c r="J48" s="15"/>
      <c r="U48" s="1"/>
    </row>
    <row r="49" spans="2:21" x14ac:dyDescent="0.25">
      <c r="B49" s="8"/>
      <c r="C49" s="14"/>
      <c r="D49" s="32"/>
      <c r="E49" s="14"/>
      <c r="F49" s="15"/>
      <c r="G49" s="3"/>
      <c r="H49" s="15"/>
      <c r="I49" s="15"/>
      <c r="J49" s="15"/>
      <c r="U49" s="1"/>
    </row>
    <row r="50" spans="2:21" x14ac:dyDescent="0.25">
      <c r="B50" s="8"/>
      <c r="C50" s="14"/>
      <c r="D50" s="32">
        <v>1</v>
      </c>
      <c r="E50" s="14"/>
      <c r="F50" s="15"/>
      <c r="G50" s="3"/>
      <c r="H50" s="15"/>
      <c r="I50" s="15"/>
      <c r="J50" s="15"/>
      <c r="U50" s="1"/>
    </row>
    <row r="51" spans="2:21" x14ac:dyDescent="0.25">
      <c r="B51" s="8" t="s">
        <v>19</v>
      </c>
      <c r="C51" s="14" t="s">
        <v>11</v>
      </c>
      <c r="D51" s="32">
        <f>ROUND(D48,5)</f>
        <v>0.21015</v>
      </c>
      <c r="E51" s="14"/>
      <c r="F51" s="15"/>
      <c r="G51" s="3"/>
      <c r="H51" s="15"/>
      <c r="I51" s="15"/>
      <c r="J51" s="15"/>
      <c r="U51" s="1"/>
    </row>
    <row r="52" spans="2:21" x14ac:dyDescent="0.25">
      <c r="B52" s="8" t="s">
        <v>15</v>
      </c>
      <c r="C52" s="14" t="s">
        <v>7</v>
      </c>
      <c r="D52" s="32">
        <f>D50-D51</f>
        <v>0.78984999999999994</v>
      </c>
      <c r="E52" s="14"/>
      <c r="F52" s="15"/>
      <c r="G52" s="3"/>
      <c r="H52" s="15"/>
      <c r="I52" s="15"/>
      <c r="J52" s="15"/>
      <c r="O52" s="1"/>
      <c r="P52" s="2"/>
      <c r="Q52" s="1"/>
      <c r="U52" s="1"/>
    </row>
    <row r="53" spans="2:21" ht="15.75" thickBot="1" x14ac:dyDescent="0.3">
      <c r="B53" s="57"/>
      <c r="C53" s="84"/>
      <c r="D53" s="43"/>
      <c r="E53" s="84"/>
      <c r="F53" s="15"/>
      <c r="G53" s="3"/>
      <c r="H53" s="15"/>
      <c r="I53" s="15"/>
      <c r="J53" s="15"/>
      <c r="O53" s="1"/>
      <c r="P53" s="2"/>
      <c r="Q53" s="1"/>
      <c r="U53" s="1"/>
    </row>
    <row r="54" spans="2:21" x14ac:dyDescent="0.25">
      <c r="B54" s="89"/>
      <c r="C54" s="90"/>
      <c r="D54" s="91" t="s">
        <v>21</v>
      </c>
      <c r="E54" s="90"/>
      <c r="F54" s="91" t="s">
        <v>19</v>
      </c>
      <c r="G54" s="90"/>
      <c r="H54" s="25"/>
      <c r="I54" s="15"/>
      <c r="J54" s="15"/>
      <c r="O54" s="1"/>
      <c r="P54" s="2"/>
      <c r="Q54" s="1"/>
      <c r="U54" s="1"/>
    </row>
    <row r="55" spans="2:21" x14ac:dyDescent="0.25">
      <c r="B55" s="92" t="s">
        <v>90</v>
      </c>
      <c r="C55" s="14"/>
      <c r="D55" s="93">
        <f>H28</f>
        <v>154.34190000000001</v>
      </c>
      <c r="E55" s="14" t="s">
        <v>8</v>
      </c>
      <c r="F55" s="32">
        <f>D51</f>
        <v>0.21015</v>
      </c>
      <c r="G55" s="14" t="s">
        <v>7</v>
      </c>
      <c r="H55" s="22">
        <f>ROUND(F55*D55,5)</f>
        <v>32.434950000000001</v>
      </c>
      <c r="I55" s="15"/>
      <c r="J55" s="15"/>
      <c r="O55" s="1"/>
      <c r="P55" s="2"/>
      <c r="Q55" s="1"/>
      <c r="U55" s="1"/>
    </row>
    <row r="56" spans="2:21" x14ac:dyDescent="0.25">
      <c r="B56" s="92" t="s">
        <v>87</v>
      </c>
      <c r="C56" s="14"/>
      <c r="D56" s="93">
        <f>D28</f>
        <v>5.14473</v>
      </c>
      <c r="E56" s="14" t="s">
        <v>8</v>
      </c>
      <c r="F56" s="32">
        <f>D51</f>
        <v>0.21015</v>
      </c>
      <c r="G56" s="14" t="s">
        <v>7</v>
      </c>
      <c r="H56" s="22">
        <f>ROUND(F56*D56,5)</f>
        <v>1.08117</v>
      </c>
      <c r="I56" s="15"/>
      <c r="J56" s="15"/>
      <c r="O56" s="1"/>
      <c r="P56" s="2"/>
      <c r="Q56" s="1"/>
      <c r="U56" s="1"/>
    </row>
    <row r="57" spans="2:21" x14ac:dyDescent="0.25">
      <c r="B57" s="92"/>
      <c r="C57" s="14"/>
      <c r="D57" s="32"/>
      <c r="E57" s="14"/>
      <c r="F57" s="32"/>
      <c r="G57" s="14"/>
      <c r="H57" s="22"/>
      <c r="I57" s="15"/>
      <c r="J57" s="15"/>
      <c r="O57" s="1"/>
      <c r="P57" s="2"/>
      <c r="Q57" s="1"/>
      <c r="U57" s="1"/>
    </row>
    <row r="58" spans="2:21" x14ac:dyDescent="0.25">
      <c r="B58" s="92"/>
      <c r="C58" s="14"/>
      <c r="D58" s="32" t="s">
        <v>20</v>
      </c>
      <c r="E58" s="14"/>
      <c r="F58" s="32" t="s">
        <v>15</v>
      </c>
      <c r="G58" s="14"/>
      <c r="H58" s="22"/>
      <c r="I58" s="15"/>
      <c r="J58" s="15"/>
      <c r="O58" s="1"/>
      <c r="P58" s="2"/>
      <c r="Q58" s="1"/>
      <c r="U58" s="1"/>
    </row>
    <row r="59" spans="2:21" x14ac:dyDescent="0.25">
      <c r="B59" s="92" t="s">
        <v>90</v>
      </c>
      <c r="C59" s="14"/>
      <c r="D59" s="32">
        <f>H36</f>
        <v>152.97637</v>
      </c>
      <c r="E59" s="14" t="s">
        <v>8</v>
      </c>
      <c r="F59" s="32">
        <f>D52</f>
        <v>0.78984999999999994</v>
      </c>
      <c r="G59" s="14" t="s">
        <v>7</v>
      </c>
      <c r="H59" s="22">
        <f>ROUND(F59*D59,5)</f>
        <v>120.82839</v>
      </c>
      <c r="I59" s="15"/>
      <c r="J59" s="15"/>
      <c r="O59" s="1"/>
      <c r="P59" s="2"/>
      <c r="Q59" s="1"/>
      <c r="U59" s="1"/>
    </row>
    <row r="60" spans="2:21" ht="15.75" thickBot="1" x14ac:dyDescent="0.3">
      <c r="B60" s="94" t="s">
        <v>87</v>
      </c>
      <c r="C60" s="95"/>
      <c r="D60" s="96">
        <f>D36</f>
        <v>6.5102399999999996</v>
      </c>
      <c r="E60" s="95" t="s">
        <v>8</v>
      </c>
      <c r="F60" s="96">
        <f>D52</f>
        <v>0.78984999999999994</v>
      </c>
      <c r="G60" s="95" t="s">
        <v>7</v>
      </c>
      <c r="H60" s="18">
        <f>ROUND(F60*D60,5)</f>
        <v>5.1421099999999997</v>
      </c>
      <c r="I60" s="15"/>
      <c r="J60" s="15"/>
      <c r="O60" s="1"/>
      <c r="P60" s="2"/>
      <c r="Q60" s="1"/>
      <c r="U60" s="1"/>
    </row>
    <row r="61" spans="2:21" x14ac:dyDescent="0.25">
      <c r="B61" s="54"/>
      <c r="C61" s="53"/>
      <c r="D61" s="86"/>
      <c r="E61" s="53"/>
      <c r="F61" s="15"/>
      <c r="G61" s="3"/>
      <c r="H61" s="15"/>
      <c r="I61" s="15"/>
      <c r="J61" s="15"/>
      <c r="O61" s="1"/>
      <c r="P61" s="2"/>
      <c r="Q61" s="1"/>
      <c r="U61" s="1"/>
    </row>
    <row r="62" spans="2:21" x14ac:dyDescent="0.25">
      <c r="B62" s="8" t="s">
        <v>91</v>
      </c>
      <c r="C62" s="14"/>
      <c r="D62" s="32">
        <f>H59+H55</f>
        <v>153.26334</v>
      </c>
      <c r="E62" s="14"/>
      <c r="F62" s="15"/>
      <c r="G62" s="3"/>
      <c r="H62" s="15"/>
      <c r="I62" s="15"/>
      <c r="J62" s="15"/>
      <c r="O62" s="1"/>
      <c r="P62" s="2"/>
      <c r="Q62" s="1"/>
      <c r="U62" s="1"/>
    </row>
    <row r="63" spans="2:21" x14ac:dyDescent="0.25">
      <c r="B63" s="8" t="s">
        <v>92</v>
      </c>
      <c r="C63" s="14" t="s">
        <v>8</v>
      </c>
      <c r="D63" s="32">
        <f>IF('Dist Chg Rate'!AB2='Dist Chg Rate'!X2,0,VLOOKUP('Dist Chg Rate'!AB2,'Dist Chg Rate'!X2:Z9,2,FALSE))</f>
        <v>0</v>
      </c>
      <c r="E63" s="14"/>
      <c r="F63" s="15"/>
      <c r="G63" s="3"/>
      <c r="H63" s="15"/>
      <c r="I63" s="15"/>
      <c r="J63" s="15"/>
      <c r="O63" s="1"/>
      <c r="P63" s="2"/>
      <c r="Q63" s="1"/>
      <c r="U63" s="1"/>
    </row>
    <row r="64" spans="2:21" x14ac:dyDescent="0.25">
      <c r="B64" s="8" t="s">
        <v>93</v>
      </c>
      <c r="C64" s="14" t="s">
        <v>7</v>
      </c>
      <c r="D64" s="32">
        <f>D62*D63</f>
        <v>0</v>
      </c>
      <c r="E64" s="14"/>
      <c r="F64" s="15"/>
      <c r="G64" s="3"/>
      <c r="H64" s="15"/>
      <c r="I64" s="15"/>
      <c r="J64" s="15"/>
      <c r="O64" s="1"/>
      <c r="P64" s="2"/>
      <c r="Q64" s="1"/>
      <c r="U64" s="1"/>
    </row>
    <row r="65" spans="2:21" x14ac:dyDescent="0.25">
      <c r="B65" s="8"/>
      <c r="C65" s="14"/>
      <c r="D65" s="32"/>
      <c r="E65" s="14"/>
      <c r="F65" s="15"/>
      <c r="G65" s="3"/>
      <c r="H65" s="15"/>
      <c r="I65" s="15"/>
      <c r="J65" s="15"/>
      <c r="O65" s="1"/>
      <c r="P65" s="2"/>
      <c r="Q65" s="1"/>
      <c r="U65" s="1"/>
    </row>
    <row r="66" spans="2:21" x14ac:dyDescent="0.25">
      <c r="B66" s="8" t="s">
        <v>94</v>
      </c>
      <c r="C66" s="14"/>
      <c r="D66" s="32">
        <f>H60+H56</f>
        <v>6.2232799999999999</v>
      </c>
      <c r="E66" s="14"/>
      <c r="F66" s="15"/>
      <c r="G66" s="3"/>
      <c r="H66" s="15"/>
      <c r="I66" s="15"/>
      <c r="J66" s="15"/>
      <c r="O66" s="1"/>
      <c r="P66" s="2"/>
      <c r="Q66" s="1"/>
      <c r="U66" s="1"/>
    </row>
    <row r="67" spans="2:21" x14ac:dyDescent="0.25">
      <c r="B67" s="8" t="s">
        <v>95</v>
      </c>
      <c r="C67" s="14"/>
      <c r="D67" s="32">
        <f>IF('Dist Chg Rate'!AB2='Dist Chg Rate'!X9,0,VLOOKUP('Dist Chg Rate'!AB3,'Dist Chg Rate'!X2:Z9,2,FALSE))</f>
        <v>0.56779999999999997</v>
      </c>
      <c r="E67" s="14"/>
      <c r="F67" s="15"/>
      <c r="G67" s="3"/>
      <c r="H67" s="15"/>
      <c r="I67" s="15"/>
      <c r="J67" s="15"/>
      <c r="O67" s="1"/>
      <c r="P67" s="2"/>
      <c r="Q67" s="1"/>
      <c r="U67" s="1"/>
    </row>
    <row r="68" spans="2:21" x14ac:dyDescent="0.25">
      <c r="B68" s="8" t="s">
        <v>96</v>
      </c>
      <c r="C68" s="14"/>
      <c r="D68" s="32">
        <f>D66*D67</f>
        <v>3.5335783839999997</v>
      </c>
      <c r="E68" s="14"/>
      <c r="F68" s="15"/>
      <c r="G68" s="3"/>
      <c r="H68" s="15"/>
      <c r="I68" s="15"/>
      <c r="J68" s="15"/>
      <c r="O68" s="1"/>
      <c r="P68" s="2"/>
      <c r="Q68" s="1"/>
      <c r="U68" s="1"/>
    </row>
    <row r="69" spans="2:21" x14ac:dyDescent="0.25">
      <c r="B69" s="8"/>
      <c r="C69" s="14"/>
      <c r="D69" s="32"/>
      <c r="E69" s="14"/>
      <c r="F69" s="15"/>
      <c r="G69" s="3"/>
      <c r="H69" s="15"/>
      <c r="I69" s="15"/>
      <c r="J69" s="15"/>
      <c r="O69" s="1"/>
    </row>
    <row r="70" spans="2:21" x14ac:dyDescent="0.25">
      <c r="B70" s="8"/>
      <c r="C70" s="14"/>
      <c r="D70" s="32"/>
      <c r="E70" s="14"/>
      <c r="F70" s="15"/>
      <c r="G70" s="3"/>
      <c r="H70" s="15"/>
      <c r="I70" s="15"/>
      <c r="J70" s="15"/>
    </row>
    <row r="71" spans="2:21" x14ac:dyDescent="0.25">
      <c r="B71" s="8" t="s">
        <v>97</v>
      </c>
      <c r="C71" s="14"/>
      <c r="D71" s="97">
        <f>D68+D64</f>
        <v>3.5335783839999997</v>
      </c>
      <c r="E71" s="14"/>
      <c r="F71" s="15"/>
      <c r="G71" s="3"/>
      <c r="H71" s="15"/>
      <c r="I71" s="15"/>
      <c r="J71" s="15"/>
    </row>
    <row r="72" spans="2:21" x14ac:dyDescent="0.25">
      <c r="B72" s="8" t="s">
        <v>9</v>
      </c>
      <c r="C72" s="14" t="s">
        <v>12</v>
      </c>
      <c r="D72" s="46">
        <f>Home!B6</f>
        <v>5.01</v>
      </c>
      <c r="E72" s="14"/>
      <c r="F72" s="15"/>
      <c r="G72" s="3"/>
      <c r="H72" s="15"/>
      <c r="I72" s="15"/>
      <c r="J72" s="15"/>
    </row>
    <row r="73" spans="2:21" x14ac:dyDescent="0.25">
      <c r="B73" s="8"/>
      <c r="C73" s="14" t="s">
        <v>11</v>
      </c>
      <c r="D73" s="32">
        <v>1</v>
      </c>
      <c r="E73" s="14"/>
      <c r="F73" s="15"/>
      <c r="G73" s="3"/>
      <c r="H73" s="15"/>
      <c r="I73" s="15"/>
      <c r="J73" s="15"/>
    </row>
    <row r="74" spans="2:21" x14ac:dyDescent="0.25">
      <c r="B74" s="8" t="s">
        <v>10</v>
      </c>
      <c r="C74" s="14" t="s">
        <v>7</v>
      </c>
      <c r="D74" s="32">
        <f>ROUND((D71/D72)-1,5)</f>
        <v>-0.29469000000000001</v>
      </c>
      <c r="E74" s="14"/>
      <c r="F74" s="15"/>
      <c r="G74" s="3"/>
      <c r="H74" s="15"/>
      <c r="I74" s="15"/>
      <c r="J74" s="15"/>
    </row>
    <row r="75" spans="2:21" x14ac:dyDescent="0.25">
      <c r="B75" s="8"/>
      <c r="C75" s="14"/>
      <c r="D75" s="32"/>
      <c r="E75" s="14"/>
      <c r="F75" s="15"/>
      <c r="G75" s="3"/>
      <c r="H75" s="15"/>
      <c r="I75" s="15"/>
      <c r="J75" s="15"/>
    </row>
    <row r="76" spans="2:21" x14ac:dyDescent="0.25">
      <c r="B76" s="8" t="s">
        <v>10</v>
      </c>
      <c r="C76" s="14"/>
      <c r="D76" s="32">
        <f>D74</f>
        <v>-0.29469000000000001</v>
      </c>
      <c r="E76" s="14"/>
      <c r="F76" s="15"/>
      <c r="G76" s="3"/>
      <c r="H76" s="15"/>
      <c r="I76" s="15"/>
      <c r="J76" s="15"/>
    </row>
    <row r="77" spans="2:21" x14ac:dyDescent="0.25">
      <c r="B77" s="8" t="s">
        <v>9</v>
      </c>
      <c r="C77" s="14" t="s">
        <v>8</v>
      </c>
      <c r="D77" s="32">
        <f>D72</f>
        <v>5.01</v>
      </c>
      <c r="E77" s="14"/>
      <c r="F77" s="15"/>
      <c r="G77" s="3"/>
      <c r="H77" s="15"/>
      <c r="I77" s="15"/>
      <c r="J77" s="15"/>
    </row>
    <row r="78" spans="2:21" x14ac:dyDescent="0.25">
      <c r="B78" s="8"/>
      <c r="C78" s="14" t="s">
        <v>7</v>
      </c>
      <c r="D78" s="46">
        <f>ROUND(D76*D77,5)</f>
        <v>-1.4763999999999999</v>
      </c>
      <c r="E78" s="14"/>
      <c r="F78" s="15"/>
      <c r="G78" s="3"/>
      <c r="H78" s="15"/>
      <c r="I78" s="15"/>
      <c r="J78" s="15"/>
    </row>
    <row r="79" spans="2:21" x14ac:dyDescent="0.25">
      <c r="B79" s="88"/>
      <c r="C79" s="3"/>
      <c r="D79" s="15"/>
      <c r="E79" s="3"/>
      <c r="F79" s="15"/>
      <c r="G79" s="3"/>
      <c r="H79" s="15"/>
      <c r="I79" s="15"/>
      <c r="J79" s="15"/>
    </row>
    <row r="80" spans="2:21" x14ac:dyDescent="0.25">
      <c r="B80" s="88"/>
      <c r="C80" s="3"/>
      <c r="D80" s="15"/>
      <c r="E80" s="3"/>
      <c r="F80" s="15"/>
      <c r="G80" s="3"/>
      <c r="H80" s="15"/>
      <c r="I80" s="15"/>
      <c r="J80" s="15"/>
    </row>
  </sheetData>
  <pageMargins left="0.25" right="0.25" top="0.75" bottom="0.75" header="0.3" footer="0.3"/>
  <pageSetup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1"/>
  <sheetViews>
    <sheetView zoomScale="90" zoomScaleNormal="90" workbookViewId="0"/>
  </sheetViews>
  <sheetFormatPr defaultRowHeight="15" x14ac:dyDescent="0.25"/>
  <cols>
    <col min="1" max="1" width="9.28515625" style="3" bestFit="1" customWidth="1"/>
    <col min="2" max="2" width="34.42578125" style="2" bestFit="1" customWidth="1"/>
    <col min="3" max="3" width="2" style="1" bestFit="1" customWidth="1"/>
    <col min="4" max="4" width="13.140625" bestFit="1" customWidth="1"/>
    <col min="5" max="5" width="3.28515625" style="1" customWidth="1"/>
    <col min="6" max="6" width="26" bestFit="1" customWidth="1"/>
    <col min="7" max="7" width="3.42578125" style="1" bestFit="1" customWidth="1"/>
    <col min="8" max="8" width="13.140625" customWidth="1"/>
    <col min="9" max="9" width="4.140625" bestFit="1" customWidth="1"/>
    <col min="10" max="10" width="1.7109375" customWidth="1"/>
    <col min="11" max="11" width="11.5703125" bestFit="1" customWidth="1"/>
    <col min="12" max="12" width="12.85546875" bestFit="1" customWidth="1"/>
    <col min="13" max="13" width="1.7109375" customWidth="1"/>
    <col min="14" max="14" width="11.5703125" bestFit="1" customWidth="1"/>
    <col min="15" max="15" width="12.85546875" bestFit="1" customWidth="1"/>
    <col min="16" max="16" width="23.28515625" bestFit="1" customWidth="1"/>
    <col min="17" max="17" width="2" bestFit="1" customWidth="1"/>
    <col min="18" max="18" width="13.140625" bestFit="1" customWidth="1"/>
    <col min="19" max="19" width="9.5703125" bestFit="1" customWidth="1"/>
    <col min="20" max="20" width="17.42578125" bestFit="1" customWidth="1"/>
    <col min="21" max="21" width="2" bestFit="1" customWidth="1"/>
    <col min="22" max="22" width="11.140625" bestFit="1" customWidth="1"/>
  </cols>
  <sheetData>
    <row r="1" spans="1:18" s="13" customFormat="1" x14ac:dyDescent="0.25">
      <c r="A1" s="3"/>
      <c r="B1" s="6" t="s">
        <v>32</v>
      </c>
      <c r="C1" s="4"/>
      <c r="D1" s="74">
        <f>Home!B2+1</f>
        <v>44106</v>
      </c>
      <c r="E1" s="73"/>
      <c r="F1" s="72" t="s">
        <v>31</v>
      </c>
      <c r="G1" s="73"/>
      <c r="H1" s="72"/>
      <c r="I1" s="72"/>
      <c r="J1" s="72"/>
      <c r="K1" s="72"/>
      <c r="L1" s="72"/>
      <c r="M1" s="72"/>
      <c r="N1" s="71"/>
      <c r="O1" s="71"/>
    </row>
    <row r="2" spans="1:18" s="13" customFormat="1" x14ac:dyDescent="0.25">
      <c r="A2" s="3"/>
      <c r="B2" s="6" t="s">
        <v>30</v>
      </c>
      <c r="C2" s="4"/>
      <c r="D2" s="74">
        <f>Home!B3</f>
        <v>44136</v>
      </c>
      <c r="E2" s="73"/>
      <c r="F2" s="72"/>
      <c r="G2" s="73"/>
      <c r="H2" s="72"/>
      <c r="I2" s="72"/>
      <c r="J2" s="72"/>
      <c r="K2" s="72"/>
      <c r="L2" s="72"/>
      <c r="M2" s="72"/>
      <c r="N2" s="71"/>
      <c r="O2" s="71"/>
    </row>
    <row r="3" spans="1:18" s="13" customFormat="1" x14ac:dyDescent="0.25">
      <c r="A3" s="3"/>
      <c r="B3" s="6"/>
      <c r="C3" s="4"/>
      <c r="D3" s="7"/>
      <c r="E3" s="61"/>
      <c r="F3" s="70"/>
      <c r="G3" s="61"/>
      <c r="H3" s="70"/>
      <c r="J3" s="70"/>
      <c r="L3" s="70"/>
      <c r="M3" s="70"/>
      <c r="N3" s="70"/>
      <c r="O3" s="70"/>
    </row>
    <row r="4" spans="1:18" s="13" customFormat="1" x14ac:dyDescent="0.25">
      <c r="A4" s="3"/>
      <c r="B4" s="10" t="s">
        <v>2</v>
      </c>
      <c r="C4" s="9"/>
      <c r="D4" s="12">
        <f>Home!B7</f>
        <v>0.433</v>
      </c>
      <c r="E4" s="69"/>
      <c r="G4" s="64"/>
      <c r="H4" s="68"/>
      <c r="J4" s="63"/>
      <c r="K4" s="63"/>
      <c r="L4" s="63"/>
      <c r="M4" s="63"/>
      <c r="R4" s="44"/>
    </row>
    <row r="5" spans="1:18" s="13" customFormat="1" x14ac:dyDescent="0.25">
      <c r="A5" s="3"/>
      <c r="B5" s="10" t="s">
        <v>17</v>
      </c>
      <c r="C5" s="9" t="s">
        <v>8</v>
      </c>
      <c r="D5" s="12">
        <f>(D2-D1)+1</f>
        <v>31</v>
      </c>
      <c r="E5" s="61"/>
      <c r="G5" s="61"/>
      <c r="R5" s="44"/>
    </row>
    <row r="6" spans="1:18" s="13" customFormat="1" x14ac:dyDescent="0.25">
      <c r="A6" s="3"/>
      <c r="B6" s="57" t="s">
        <v>26</v>
      </c>
      <c r="C6" s="29" t="s">
        <v>7</v>
      </c>
      <c r="D6" s="30">
        <f>D4*D5</f>
        <v>13.423</v>
      </c>
      <c r="E6" s="61"/>
      <c r="G6" s="61"/>
      <c r="R6" s="44"/>
    </row>
    <row r="7" spans="1:18" s="13" customFormat="1" x14ac:dyDescent="0.25">
      <c r="A7" s="3"/>
      <c r="B7" s="62"/>
      <c r="C7" s="41"/>
      <c r="D7" s="40"/>
      <c r="E7" s="61"/>
      <c r="G7" s="61"/>
      <c r="R7" s="44"/>
    </row>
    <row r="8" spans="1:18" s="13" customFormat="1" x14ac:dyDescent="0.25">
      <c r="A8" s="3"/>
      <c r="B8" s="67" t="s">
        <v>3</v>
      </c>
      <c r="C8" s="66"/>
      <c r="D8" s="65">
        <f>Home!B5</f>
        <v>150</v>
      </c>
      <c r="E8" s="64"/>
      <c r="F8" s="63"/>
      <c r="G8" s="61"/>
      <c r="H8" s="63"/>
      <c r="J8" s="63"/>
      <c r="K8" s="63"/>
      <c r="L8" s="63"/>
      <c r="M8" s="63"/>
      <c r="N8" s="63"/>
      <c r="O8" s="63"/>
      <c r="R8" s="44"/>
    </row>
    <row r="9" spans="1:18" s="13" customFormat="1" x14ac:dyDescent="0.25">
      <c r="A9" s="3"/>
      <c r="B9" s="8" t="s">
        <v>26</v>
      </c>
      <c r="C9" s="4" t="s">
        <v>11</v>
      </c>
      <c r="D9" s="7">
        <f>D6</f>
        <v>13.423</v>
      </c>
      <c r="E9" s="61"/>
      <c r="G9" s="61"/>
      <c r="R9" s="44"/>
    </row>
    <row r="10" spans="1:18" s="13" customFormat="1" x14ac:dyDescent="0.25">
      <c r="A10" s="3"/>
      <c r="B10" s="57" t="s">
        <v>29</v>
      </c>
      <c r="C10" s="29" t="s">
        <v>7</v>
      </c>
      <c r="D10" s="30">
        <f>D8-D9</f>
        <v>136.577</v>
      </c>
      <c r="E10" s="61"/>
      <c r="G10" s="61"/>
      <c r="R10" s="44"/>
    </row>
    <row r="11" spans="1:18" s="13" customFormat="1" ht="15" customHeight="1" x14ac:dyDescent="0.25">
      <c r="A11" s="3"/>
      <c r="B11" s="62"/>
      <c r="C11" s="41"/>
      <c r="D11" s="40"/>
      <c r="E11" s="56"/>
      <c r="G11" s="61"/>
      <c r="R11" s="44"/>
    </row>
    <row r="12" spans="1:18" s="13" customFormat="1" x14ac:dyDescent="0.25">
      <c r="A12" s="3"/>
      <c r="B12" s="54" t="s">
        <v>29</v>
      </c>
      <c r="C12" s="16"/>
      <c r="D12" s="17">
        <f>D10</f>
        <v>136.577</v>
      </c>
      <c r="E12" s="56"/>
      <c r="G12" s="61"/>
      <c r="R12" s="44"/>
    </row>
    <row r="13" spans="1:18" s="13" customFormat="1" x14ac:dyDescent="0.25">
      <c r="A13" s="3"/>
      <c r="B13" s="10" t="s">
        <v>4</v>
      </c>
      <c r="C13" s="9" t="s">
        <v>12</v>
      </c>
      <c r="D13" s="12">
        <f>Home!B9</f>
        <v>504</v>
      </c>
      <c r="E13" s="56"/>
      <c r="G13" s="61"/>
      <c r="I13" s="63"/>
      <c r="J13" s="63"/>
      <c r="L13" s="63"/>
      <c r="M13" s="63"/>
      <c r="N13" s="63"/>
      <c r="O13" s="63"/>
      <c r="R13" s="44"/>
    </row>
    <row r="14" spans="1:18" s="13" customFormat="1" x14ac:dyDescent="0.25">
      <c r="A14" s="3"/>
      <c r="B14" s="57" t="s">
        <v>28</v>
      </c>
      <c r="C14" s="29" t="s">
        <v>7</v>
      </c>
      <c r="D14" s="30">
        <f>ROUND(D12/D13,5)</f>
        <v>0.27099000000000001</v>
      </c>
      <c r="E14" s="56"/>
      <c r="G14" s="61"/>
      <c r="R14" s="44"/>
    </row>
    <row r="15" spans="1:18" s="13" customFormat="1" x14ac:dyDescent="0.25">
      <c r="A15" s="3"/>
      <c r="B15" s="62"/>
      <c r="C15" s="41"/>
      <c r="D15" s="40"/>
      <c r="E15" s="56"/>
      <c r="G15" s="61"/>
      <c r="R15" s="44"/>
    </row>
    <row r="16" spans="1:18" s="13" customFormat="1" x14ac:dyDescent="0.25">
      <c r="A16" s="3"/>
      <c r="B16" s="54" t="s">
        <v>28</v>
      </c>
      <c r="C16" s="16"/>
      <c r="D16" s="17">
        <f>D14</f>
        <v>0.27099000000000001</v>
      </c>
      <c r="E16" s="56"/>
      <c r="G16" s="61"/>
      <c r="R16" s="44"/>
    </row>
    <row r="17" spans="1:18" s="13" customFormat="1" x14ac:dyDescent="0.25">
      <c r="A17" s="3"/>
      <c r="B17" s="10" t="s">
        <v>5</v>
      </c>
      <c r="C17" s="9" t="s">
        <v>8</v>
      </c>
      <c r="D17" s="12">
        <f>Home!B10</f>
        <v>539</v>
      </c>
      <c r="E17" s="56"/>
      <c r="G17" s="61"/>
      <c r="N17" s="63"/>
      <c r="O17" s="63"/>
      <c r="R17" s="44"/>
    </row>
    <row r="18" spans="1:18" s="13" customFormat="1" x14ac:dyDescent="0.25">
      <c r="A18" s="3"/>
      <c r="B18" s="57" t="s">
        <v>27</v>
      </c>
      <c r="C18" s="29" t="s">
        <v>7</v>
      </c>
      <c r="D18" s="30">
        <f>ROUND(D16*D17,5)</f>
        <v>146.06361000000001</v>
      </c>
      <c r="E18" s="56"/>
      <c r="G18" s="61"/>
      <c r="R18" s="44"/>
    </row>
    <row r="19" spans="1:18" s="13" customFormat="1" x14ac:dyDescent="0.25">
      <c r="A19" s="3"/>
      <c r="B19" s="62"/>
      <c r="C19" s="41"/>
      <c r="D19" s="40"/>
      <c r="E19" s="56"/>
      <c r="G19" s="61"/>
      <c r="R19" s="44"/>
    </row>
    <row r="20" spans="1:18" s="13" customFormat="1" x14ac:dyDescent="0.25">
      <c r="A20" s="3"/>
      <c r="B20" s="54" t="s">
        <v>27</v>
      </c>
      <c r="C20" s="16"/>
      <c r="D20" s="17">
        <f>D18</f>
        <v>146.06361000000001</v>
      </c>
      <c r="E20" s="56"/>
      <c r="G20" s="61"/>
      <c r="R20" s="44"/>
    </row>
    <row r="21" spans="1:18" s="13" customFormat="1" x14ac:dyDescent="0.25">
      <c r="A21" s="3"/>
      <c r="B21" s="8" t="s">
        <v>26</v>
      </c>
      <c r="C21" s="4" t="s">
        <v>13</v>
      </c>
      <c r="D21" s="7">
        <f>D6</f>
        <v>13.423</v>
      </c>
      <c r="E21" s="56"/>
      <c r="G21" s="61"/>
      <c r="R21" s="44"/>
    </row>
    <row r="22" spans="1:18" s="13" customFormat="1" x14ac:dyDescent="0.25">
      <c r="A22" s="3"/>
      <c r="B22" s="57" t="s">
        <v>24</v>
      </c>
      <c r="C22" s="29" t="s">
        <v>7</v>
      </c>
      <c r="D22" s="30">
        <f>D20+D21</f>
        <v>159.48661000000001</v>
      </c>
      <c r="E22" s="56"/>
      <c r="G22" s="61"/>
      <c r="R22" s="44"/>
    </row>
    <row r="23" spans="1:18" s="13" customFormat="1" x14ac:dyDescent="0.25">
      <c r="A23" s="3"/>
      <c r="B23" s="62"/>
      <c r="C23" s="41"/>
      <c r="D23" s="40"/>
      <c r="E23" s="56"/>
      <c r="G23" s="61"/>
      <c r="R23" s="44"/>
    </row>
    <row r="24" spans="1:18" s="13" customFormat="1" x14ac:dyDescent="0.25">
      <c r="A24" s="3"/>
      <c r="E24" s="56"/>
      <c r="G24" s="61"/>
      <c r="R24" s="44"/>
    </row>
    <row r="25" spans="1:18" s="13" customFormat="1" x14ac:dyDescent="0.25">
      <c r="A25" s="3"/>
      <c r="E25" s="56"/>
      <c r="F25" s="58"/>
      <c r="G25" s="59"/>
      <c r="H25" s="58"/>
      <c r="I25" s="58"/>
      <c r="J25" s="58"/>
      <c r="K25" s="58"/>
      <c r="L25" s="58"/>
      <c r="M25" s="58"/>
      <c r="N25" s="58"/>
      <c r="O25" s="58"/>
      <c r="R25" s="44"/>
    </row>
    <row r="26" spans="1:18" s="13" customFormat="1" x14ac:dyDescent="0.25">
      <c r="A26" s="3"/>
      <c r="B26" s="57" t="s">
        <v>99</v>
      </c>
      <c r="D26" s="60">
        <f>(D2-'Dist Chg Rate'!AB3)+1</f>
        <v>1</v>
      </c>
      <c r="E26" s="56"/>
      <c r="F26" s="57" t="s">
        <v>100</v>
      </c>
      <c r="H26" s="60">
        <f>('Dist Chg Rate'!AB3-D1)</f>
        <v>30</v>
      </c>
      <c r="I26" s="58"/>
      <c r="J26" s="58"/>
      <c r="K26" s="58"/>
      <c r="L26" s="58"/>
      <c r="M26" s="58"/>
      <c r="N26" s="58"/>
      <c r="O26" s="58"/>
      <c r="R26" s="44"/>
    </row>
    <row r="27" spans="1:18" s="13" customFormat="1" x14ac:dyDescent="0.25">
      <c r="A27" s="3"/>
      <c r="B27" s="8" t="s">
        <v>17</v>
      </c>
      <c r="C27" s="14" t="s">
        <v>12</v>
      </c>
      <c r="D27" s="60">
        <f>D5</f>
        <v>31</v>
      </c>
      <c r="E27" s="56"/>
      <c r="F27" s="8" t="s">
        <v>17</v>
      </c>
      <c r="G27" s="14" t="s">
        <v>12</v>
      </c>
      <c r="H27" s="60">
        <f>D5</f>
        <v>31</v>
      </c>
      <c r="I27" s="58"/>
      <c r="J27" s="58"/>
      <c r="K27" s="58"/>
      <c r="L27" s="58"/>
      <c r="M27" s="58"/>
      <c r="N27" s="58"/>
      <c r="O27" s="58"/>
      <c r="R27" s="44"/>
    </row>
    <row r="28" spans="1:18" s="13" customFormat="1" x14ac:dyDescent="0.25">
      <c r="A28" s="3"/>
      <c r="B28" s="57"/>
      <c r="C28" s="84" t="s">
        <v>7</v>
      </c>
      <c r="D28" s="101">
        <f>ROUND((D26/D27),7)</f>
        <v>3.2258099999999998E-2</v>
      </c>
      <c r="E28" s="56"/>
      <c r="F28" s="57"/>
      <c r="G28" s="84" t="s">
        <v>7</v>
      </c>
      <c r="H28" s="101">
        <f>ROUND((H26/H27),7)</f>
        <v>0.96774190000000004</v>
      </c>
      <c r="I28" s="58"/>
      <c r="J28" s="58"/>
      <c r="K28" s="58"/>
      <c r="L28" s="58"/>
      <c r="M28" s="58"/>
      <c r="N28" s="58"/>
      <c r="O28" s="58"/>
      <c r="R28" s="44"/>
    </row>
    <row r="29" spans="1:18" s="13" customFormat="1" x14ac:dyDescent="0.25">
      <c r="A29" s="3"/>
      <c r="B29" s="54" t="s">
        <v>24</v>
      </c>
      <c r="C29" s="16" t="s">
        <v>8</v>
      </c>
      <c r="D29" s="17">
        <f>D22</f>
        <v>159.48661000000001</v>
      </c>
      <c r="E29" s="56"/>
      <c r="F29" s="54" t="s">
        <v>24</v>
      </c>
      <c r="G29" s="16" t="s">
        <v>8</v>
      </c>
      <c r="H29" s="17">
        <f>D22</f>
        <v>159.48661000000001</v>
      </c>
      <c r="I29" s="33"/>
      <c r="J29" s="33"/>
      <c r="K29" s="33"/>
      <c r="L29" s="33"/>
      <c r="M29" s="33"/>
      <c r="N29" s="33"/>
      <c r="O29" s="33"/>
      <c r="R29" s="44"/>
    </row>
    <row r="30" spans="1:18" s="13" customFormat="1" x14ac:dyDescent="0.25">
      <c r="A30" s="3"/>
      <c r="B30" s="102" t="s">
        <v>86</v>
      </c>
      <c r="C30" s="103" t="s">
        <v>7</v>
      </c>
      <c r="D30" s="104">
        <f>ROUND(D29*D28,5)</f>
        <v>5.1447399999999996</v>
      </c>
      <c r="E30" s="56"/>
      <c r="F30" s="102" t="s">
        <v>89</v>
      </c>
      <c r="G30" s="103" t="s">
        <v>7</v>
      </c>
      <c r="H30" s="104">
        <f>ROUND(H29*H28,5)</f>
        <v>154.34187</v>
      </c>
      <c r="I30" s="33"/>
      <c r="J30" s="33"/>
      <c r="K30" s="33"/>
      <c r="L30" s="33"/>
      <c r="M30" s="33"/>
      <c r="N30" s="33"/>
      <c r="O30" s="33"/>
      <c r="R30" s="44"/>
    </row>
    <row r="31" spans="1:18" s="13" customFormat="1" x14ac:dyDescent="0.25">
      <c r="A31" s="3"/>
      <c r="B31" s="8"/>
      <c r="C31" s="14"/>
      <c r="D31" s="46"/>
      <c r="E31" s="45"/>
      <c r="F31" s="48"/>
      <c r="G31" s="47"/>
      <c r="H31" s="46"/>
      <c r="I31" s="33"/>
      <c r="J31" s="33"/>
      <c r="K31" s="33"/>
      <c r="L31" s="33"/>
      <c r="M31" s="33"/>
      <c r="N31" s="33"/>
      <c r="O31" s="33"/>
      <c r="R31" s="44"/>
    </row>
    <row r="32" spans="1:18" s="13" customFormat="1" x14ac:dyDescent="0.25">
      <c r="A32" s="3"/>
      <c r="B32" s="10" t="s">
        <v>85</v>
      </c>
      <c r="C32" s="9"/>
      <c r="D32" s="32">
        <f>SUMIFS(HDD!C2:C900031,HDD!A2:A900031,"&gt;="&amp;'Dist Chg Rate'!AB3,HDD!A2:A900031,"&lt;="&amp;D2)</f>
        <v>22</v>
      </c>
      <c r="E32" s="45"/>
      <c r="F32" s="8" t="s">
        <v>84</v>
      </c>
      <c r="G32" s="14"/>
      <c r="H32" s="32">
        <f>SUMIFS(HDD!C2:C900031,HDD!A2:A900031,"&gt;="&amp;D1,HDD!A2:A900031,"&lt;="&amp;('Dist Chg Rate'!AB3-1))</f>
        <v>517</v>
      </c>
    </row>
    <row r="33" spans="1:23" s="13" customFormat="1" x14ac:dyDescent="0.25">
      <c r="A33" s="3"/>
      <c r="B33" s="8" t="s">
        <v>23</v>
      </c>
      <c r="C33" s="14" t="s">
        <v>12</v>
      </c>
      <c r="D33" s="32">
        <f>D17</f>
        <v>539</v>
      </c>
      <c r="E33" s="45"/>
      <c r="F33" s="8" t="s">
        <v>23</v>
      </c>
      <c r="G33" s="14" t="s">
        <v>12</v>
      </c>
      <c r="H33" s="32">
        <f>D17</f>
        <v>539</v>
      </c>
      <c r="R33" s="44"/>
    </row>
    <row r="34" spans="1:23" s="13" customFormat="1" x14ac:dyDescent="0.25">
      <c r="A34" s="3"/>
      <c r="B34" s="31" t="s">
        <v>16</v>
      </c>
      <c r="C34" s="29" t="s">
        <v>7</v>
      </c>
      <c r="D34" s="43">
        <f>ROUND(D32/D33,5)</f>
        <v>4.0820000000000002E-2</v>
      </c>
      <c r="E34" s="37"/>
      <c r="F34" s="31" t="s">
        <v>16</v>
      </c>
      <c r="G34" s="29" t="s">
        <v>7</v>
      </c>
      <c r="H34" s="32">
        <f>ROUND(H32/H33,5)</f>
        <v>0.95918000000000003</v>
      </c>
    </row>
    <row r="35" spans="1:23" s="13" customFormat="1" x14ac:dyDescent="0.25">
      <c r="A35" s="3"/>
      <c r="B35" s="42"/>
      <c r="C35" s="41"/>
      <c r="D35" s="40"/>
      <c r="E35" s="37"/>
      <c r="F35" s="40"/>
      <c r="G35" s="39"/>
      <c r="H35" s="7"/>
    </row>
    <row r="36" spans="1:23" s="13" customFormat="1" x14ac:dyDescent="0.25">
      <c r="A36" s="3"/>
      <c r="B36" s="31" t="s">
        <v>16</v>
      </c>
      <c r="C36" s="16"/>
      <c r="D36" s="17">
        <f>D34</f>
        <v>4.0820000000000002E-2</v>
      </c>
      <c r="E36" s="37"/>
      <c r="F36" s="31" t="s">
        <v>16</v>
      </c>
      <c r="G36" s="16"/>
      <c r="H36" s="7">
        <f>H34</f>
        <v>0.95918000000000003</v>
      </c>
    </row>
    <row r="37" spans="1:23" s="13" customFormat="1" x14ac:dyDescent="0.25">
      <c r="A37" s="3"/>
      <c r="B37" s="6" t="s">
        <v>24</v>
      </c>
      <c r="C37" s="4" t="s">
        <v>8</v>
      </c>
      <c r="D37" s="38">
        <f>D22</f>
        <v>159.48661000000001</v>
      </c>
      <c r="E37" s="37"/>
      <c r="F37" s="36"/>
      <c r="G37" s="35" t="s">
        <v>8</v>
      </c>
      <c r="H37" s="34">
        <f>D22</f>
        <v>159.48661000000001</v>
      </c>
      <c r="I37" s="33"/>
      <c r="J37" s="33"/>
      <c r="K37" s="33"/>
      <c r="L37" s="33"/>
      <c r="M37" s="33"/>
      <c r="N37" s="33"/>
      <c r="O37" s="33"/>
    </row>
    <row r="38" spans="1:23" s="13" customFormat="1" x14ac:dyDescent="0.25">
      <c r="A38" s="3"/>
      <c r="B38" s="6" t="s">
        <v>20</v>
      </c>
      <c r="C38" s="4" t="s">
        <v>7</v>
      </c>
      <c r="D38" s="34">
        <f>ROUND(D37*D36,5)</f>
        <v>6.5102399999999996</v>
      </c>
      <c r="E38" s="35"/>
      <c r="F38" s="5"/>
      <c r="G38" s="35" t="s">
        <v>7</v>
      </c>
      <c r="H38" s="34">
        <f>ROUND(H37*H36,5)</f>
        <v>152.97637</v>
      </c>
      <c r="I38" s="33"/>
      <c r="J38" s="33"/>
      <c r="K38" s="33"/>
      <c r="L38" s="33"/>
      <c r="M38" s="33"/>
      <c r="N38" s="33"/>
      <c r="O38" s="33"/>
    </row>
    <row r="39" spans="1:23" x14ac:dyDescent="0.25">
      <c r="R39" s="15"/>
      <c r="S39" s="15"/>
      <c r="T39" s="15"/>
      <c r="U39" s="3"/>
      <c r="V39" s="15"/>
      <c r="W39" s="15"/>
    </row>
    <row r="40" spans="1:23" x14ac:dyDescent="0.25">
      <c r="B40" s="6" t="s">
        <v>23</v>
      </c>
      <c r="C40" s="4"/>
      <c r="D40" s="7">
        <f>D17</f>
        <v>539</v>
      </c>
      <c r="E40" s="4"/>
      <c r="R40" s="15"/>
      <c r="S40" s="15"/>
      <c r="T40" s="15"/>
      <c r="U40" s="3"/>
      <c r="V40" s="15"/>
      <c r="W40" s="15"/>
    </row>
    <row r="41" spans="1:23" x14ac:dyDescent="0.25">
      <c r="B41" s="10" t="s">
        <v>6</v>
      </c>
      <c r="C41" s="9" t="s">
        <v>8</v>
      </c>
      <c r="D41" s="12">
        <f>Home!B8</f>
        <v>9.3600000000000003E-2</v>
      </c>
      <c r="E41" s="4"/>
      <c r="R41" s="15"/>
      <c r="S41" s="15"/>
      <c r="T41" s="15"/>
      <c r="U41" s="3"/>
      <c r="V41" s="15"/>
      <c r="W41" s="15"/>
    </row>
    <row r="42" spans="1:23" x14ac:dyDescent="0.25">
      <c r="B42" s="8"/>
      <c r="C42" s="14" t="s">
        <v>7</v>
      </c>
      <c r="D42" s="32">
        <f>ROUND(D41*D40,5)</f>
        <v>50.450400000000002</v>
      </c>
      <c r="E42" s="4"/>
      <c r="R42" s="15"/>
      <c r="S42" s="15"/>
      <c r="T42" s="15"/>
      <c r="U42" s="3"/>
      <c r="V42" s="15"/>
      <c r="W42" s="15"/>
    </row>
    <row r="43" spans="1:23" x14ac:dyDescent="0.25">
      <c r="B43" s="8" t="s">
        <v>17</v>
      </c>
      <c r="C43" s="14" t="s">
        <v>12</v>
      </c>
      <c r="D43" s="32">
        <f>D5</f>
        <v>31</v>
      </c>
      <c r="E43" s="4"/>
      <c r="R43" s="15"/>
      <c r="S43" s="15"/>
      <c r="T43" s="15"/>
      <c r="U43" s="3"/>
      <c r="V43" s="15"/>
      <c r="W43" s="15"/>
    </row>
    <row r="44" spans="1:23" x14ac:dyDescent="0.25">
      <c r="B44" s="8"/>
      <c r="C44" s="14" t="s">
        <v>7</v>
      </c>
      <c r="D44" s="32">
        <f>ROUND(D42/D43,5)</f>
        <v>1.6274299999999999</v>
      </c>
      <c r="E44" s="4"/>
      <c r="U44" s="1"/>
    </row>
    <row r="45" spans="1:23" x14ac:dyDescent="0.25">
      <c r="B45" s="6" t="s">
        <v>2</v>
      </c>
      <c r="C45" s="4" t="s">
        <v>13</v>
      </c>
      <c r="D45" s="7">
        <f>D4</f>
        <v>0.433</v>
      </c>
      <c r="E45" s="4"/>
      <c r="U45" s="1"/>
    </row>
    <row r="46" spans="1:23" x14ac:dyDescent="0.25">
      <c r="B46" s="6" t="s">
        <v>22</v>
      </c>
      <c r="C46" s="4" t="s">
        <v>7</v>
      </c>
      <c r="D46" s="7">
        <f>D45+D44</f>
        <v>2.0604299999999998</v>
      </c>
      <c r="E46" s="4"/>
      <c r="U46" s="1"/>
    </row>
    <row r="47" spans="1:23" x14ac:dyDescent="0.25">
      <c r="B47" s="6"/>
      <c r="C47" s="4"/>
      <c r="D47" s="7"/>
      <c r="E47" s="4"/>
      <c r="U47" s="1"/>
    </row>
    <row r="48" spans="1:23" x14ac:dyDescent="0.25">
      <c r="B48" s="6" t="s">
        <v>2</v>
      </c>
      <c r="C48" s="4"/>
      <c r="D48" s="7">
        <f>D4</f>
        <v>0.433</v>
      </c>
      <c r="E48" s="4"/>
      <c r="U48" s="1"/>
    </row>
    <row r="49" spans="2:21" x14ac:dyDescent="0.25">
      <c r="B49" s="6" t="s">
        <v>22</v>
      </c>
      <c r="C49" s="14" t="s">
        <v>12</v>
      </c>
      <c r="D49" s="7">
        <f>D46</f>
        <v>2.0604299999999998</v>
      </c>
      <c r="E49" s="4"/>
      <c r="U49" s="1"/>
    </row>
    <row r="50" spans="2:21" x14ac:dyDescent="0.25">
      <c r="B50" s="6" t="s">
        <v>19</v>
      </c>
      <c r="C50" s="4" t="s">
        <v>7</v>
      </c>
      <c r="D50" s="7">
        <f>ROUND(D48/D49,5)</f>
        <v>0.21015</v>
      </c>
      <c r="E50" s="4"/>
      <c r="U50" s="1"/>
    </row>
    <row r="51" spans="2:21" x14ac:dyDescent="0.25">
      <c r="B51" s="6"/>
      <c r="C51" s="4"/>
      <c r="D51" s="7"/>
      <c r="E51" s="4"/>
      <c r="U51" s="1"/>
    </row>
    <row r="52" spans="2:21" x14ac:dyDescent="0.25">
      <c r="B52" s="6"/>
      <c r="C52" s="14"/>
      <c r="D52" s="7">
        <v>1</v>
      </c>
      <c r="E52" s="4"/>
      <c r="U52" s="1"/>
    </row>
    <row r="53" spans="2:21" x14ac:dyDescent="0.25">
      <c r="B53" s="6" t="s">
        <v>19</v>
      </c>
      <c r="C53" s="4" t="s">
        <v>11</v>
      </c>
      <c r="D53" s="7">
        <f>ROUND(D50,4)</f>
        <v>0.2102</v>
      </c>
      <c r="E53" s="4"/>
      <c r="U53" s="1"/>
    </row>
    <row r="54" spans="2:21" x14ac:dyDescent="0.25">
      <c r="B54" s="6" t="s">
        <v>15</v>
      </c>
      <c r="C54" s="4" t="s">
        <v>7</v>
      </c>
      <c r="D54" s="7">
        <f>D52-D53</f>
        <v>0.78980000000000006</v>
      </c>
      <c r="E54" s="4"/>
      <c r="F54" s="105"/>
      <c r="O54" s="1"/>
      <c r="P54" s="2"/>
      <c r="Q54" s="1"/>
      <c r="U54" s="1"/>
    </row>
    <row r="55" spans="2:21" ht="15.75" thickBot="1" x14ac:dyDescent="0.3">
      <c r="B55" s="31"/>
      <c r="C55" s="29"/>
      <c r="D55" s="30"/>
      <c r="E55" s="29"/>
      <c r="O55" s="1"/>
      <c r="P55" s="2"/>
      <c r="Q55" s="1"/>
      <c r="U55" s="1"/>
    </row>
    <row r="56" spans="2:21" x14ac:dyDescent="0.25">
      <c r="B56" s="28"/>
      <c r="C56" s="26"/>
      <c r="D56" s="27" t="s">
        <v>21</v>
      </c>
      <c r="E56" s="110"/>
      <c r="F56" s="11"/>
      <c r="G56" s="107"/>
      <c r="H56" s="13"/>
      <c r="O56" s="1"/>
      <c r="P56" s="2"/>
      <c r="Q56" s="1"/>
      <c r="U56" s="1"/>
    </row>
    <row r="57" spans="2:21" x14ac:dyDescent="0.25">
      <c r="B57" s="23" t="s">
        <v>90</v>
      </c>
      <c r="C57" s="4"/>
      <c r="D57" s="24">
        <f>H30</f>
        <v>154.34187</v>
      </c>
      <c r="E57" s="111"/>
      <c r="F57" s="11"/>
      <c r="G57" s="107"/>
      <c r="H57" s="13"/>
      <c r="O57" s="1"/>
      <c r="P57" s="2"/>
      <c r="Q57" s="1"/>
      <c r="U57" s="1"/>
    </row>
    <row r="58" spans="2:21" x14ac:dyDescent="0.25">
      <c r="B58" s="23" t="s">
        <v>87</v>
      </c>
      <c r="C58" s="4"/>
      <c r="D58" s="24">
        <f>D30</f>
        <v>5.1447399999999996</v>
      </c>
      <c r="E58" s="111"/>
      <c r="F58" s="11"/>
      <c r="G58" s="107"/>
      <c r="H58" s="13"/>
      <c r="O58" s="1"/>
      <c r="P58" s="2"/>
      <c r="Q58" s="1"/>
      <c r="U58" s="1"/>
    </row>
    <row r="59" spans="2:21" x14ac:dyDescent="0.25">
      <c r="B59" s="23"/>
      <c r="C59" s="4"/>
      <c r="D59" s="7"/>
      <c r="E59" s="111"/>
      <c r="F59" s="11"/>
      <c r="G59" s="107"/>
      <c r="H59" s="13"/>
      <c r="O59" s="1"/>
      <c r="P59" s="2"/>
      <c r="Q59" s="1"/>
      <c r="U59" s="1"/>
    </row>
    <row r="60" spans="2:21" x14ac:dyDescent="0.25">
      <c r="B60" s="23"/>
      <c r="C60" s="4"/>
      <c r="D60" s="7" t="s">
        <v>20</v>
      </c>
      <c r="E60" s="111"/>
      <c r="F60" s="11"/>
      <c r="G60" s="107"/>
      <c r="H60" s="13"/>
      <c r="O60" s="1"/>
      <c r="P60" s="2"/>
      <c r="Q60" s="1"/>
      <c r="U60" s="1"/>
    </row>
    <row r="61" spans="2:21" x14ac:dyDescent="0.25">
      <c r="B61" s="23" t="s">
        <v>90</v>
      </c>
      <c r="C61" s="4"/>
      <c r="D61" s="7">
        <f>H38</f>
        <v>152.97637</v>
      </c>
      <c r="E61" s="111"/>
      <c r="F61" s="11"/>
      <c r="G61" s="107"/>
      <c r="H61" s="13"/>
      <c r="O61" s="1"/>
      <c r="P61" s="2"/>
      <c r="Q61" s="1"/>
      <c r="U61" s="1"/>
    </row>
    <row r="62" spans="2:21" ht="15.75" thickBot="1" x14ac:dyDescent="0.3">
      <c r="B62" s="21" t="s">
        <v>87</v>
      </c>
      <c r="C62" s="19"/>
      <c r="D62" s="20">
        <f>D38</f>
        <v>6.5102399999999996</v>
      </c>
      <c r="E62" s="112"/>
      <c r="F62" s="11"/>
      <c r="G62" s="107"/>
      <c r="H62" s="13"/>
      <c r="O62" s="1"/>
      <c r="P62" s="2"/>
      <c r="Q62" s="1"/>
      <c r="U62" s="1"/>
    </row>
    <row r="63" spans="2:21" x14ac:dyDescent="0.25">
      <c r="B63" s="106"/>
      <c r="C63" s="107"/>
      <c r="D63" s="11"/>
      <c r="E63" s="107"/>
      <c r="F63" s="11"/>
      <c r="G63" s="82"/>
      <c r="H63" s="15"/>
      <c r="O63" s="1"/>
      <c r="P63" s="2"/>
      <c r="Q63" s="1"/>
      <c r="U63" s="1"/>
    </row>
    <row r="64" spans="2:21" x14ac:dyDescent="0.25">
      <c r="B64" s="153" t="s">
        <v>14</v>
      </c>
      <c r="C64" s="153"/>
      <c r="D64" s="153"/>
      <c r="E64" s="153"/>
      <c r="F64" s="153"/>
    </row>
    <row r="65" spans="1:6" x14ac:dyDescent="0.25">
      <c r="D65" s="108" t="s">
        <v>90</v>
      </c>
      <c r="F65" t="s">
        <v>87</v>
      </c>
    </row>
    <row r="66" spans="1:6" x14ac:dyDescent="0.25">
      <c r="A66" s="109">
        <f>(IF('Dist Chg Rate'!AB2='Dist Chg Rate'!X2,VLOOKUP('Dist Chg Rate'!A1,'Dist Chg Rate'!X11:Z26,2,FALSE),VLOOKUP('Dist Chg Rate'!A1,'Dist Chg Rate'!X11:Z26,3,FALSE))*ROUND((D5/30),5))</f>
        <v>20.666600000000003</v>
      </c>
      <c r="B66" s="2" t="s">
        <v>21</v>
      </c>
      <c r="D66">
        <f>ROUND(A66*H28,5)</f>
        <v>19.999929999999999</v>
      </c>
      <c r="F66">
        <f>ROUND(A67*D28,5)</f>
        <v>0.66666999999999998</v>
      </c>
    </row>
    <row r="67" spans="1:6" x14ac:dyDescent="0.25">
      <c r="A67" s="109">
        <f>(IF('Dist Chg Rate'!AB3='Dist Chg Rate'!X2,VLOOKUP('Dist Chg Rate'!A1,'Dist Chg Rate'!X11:Z26,2,FALSE),VLOOKUP('Dist Chg Rate'!A1,'Dist Chg Rate'!X11:Z26,3,FALSE)))*(ROUND((D5/30),5))</f>
        <v>20.666600000000003</v>
      </c>
      <c r="B67" s="2" t="s">
        <v>20</v>
      </c>
      <c r="D67">
        <f>ROUND(A66*H34,5)</f>
        <v>19.822990000000001</v>
      </c>
      <c r="F67">
        <f>ROUND(A67*D34,5)</f>
        <v>0.84360999999999997</v>
      </c>
    </row>
    <row r="69" spans="1:6" x14ac:dyDescent="0.25">
      <c r="B69" s="153" t="s">
        <v>101</v>
      </c>
      <c r="C69" s="153"/>
      <c r="D69" s="153"/>
      <c r="E69" s="153"/>
      <c r="F69" s="153"/>
    </row>
    <row r="70" spans="1:6" x14ac:dyDescent="0.25">
      <c r="C70" s="82"/>
      <c r="D70" s="108" t="s">
        <v>90</v>
      </c>
      <c r="E70" s="82"/>
      <c r="F70" t="s">
        <v>87</v>
      </c>
    </row>
    <row r="71" spans="1:6" x14ac:dyDescent="0.25">
      <c r="B71" s="2" t="s">
        <v>21</v>
      </c>
      <c r="C71" s="82"/>
      <c r="D71" s="108">
        <f>D57-D66</f>
        <v>134.34193999999999</v>
      </c>
      <c r="E71" s="82"/>
      <c r="F71" s="108">
        <f>D58-F66</f>
        <v>4.4780699999999998</v>
      </c>
    </row>
    <row r="72" spans="1:6" x14ac:dyDescent="0.25">
      <c r="B72" s="2" t="s">
        <v>20</v>
      </c>
      <c r="C72" s="82"/>
      <c r="D72">
        <f>D61-D67</f>
        <v>133.15338</v>
      </c>
      <c r="E72" s="82"/>
      <c r="F72">
        <f>D62-F67</f>
        <v>5.6666299999999996</v>
      </c>
    </row>
    <row r="74" spans="1:6" x14ac:dyDescent="0.25">
      <c r="B74" s="153" t="s">
        <v>102</v>
      </c>
      <c r="C74" s="153"/>
      <c r="D74" s="153"/>
      <c r="E74" s="153"/>
      <c r="F74" s="153"/>
    </row>
    <row r="75" spans="1:6" x14ac:dyDescent="0.25">
      <c r="C75" s="82"/>
      <c r="D75" s="108" t="s">
        <v>90</v>
      </c>
      <c r="E75" s="82"/>
      <c r="F75" t="s">
        <v>87</v>
      </c>
    </row>
    <row r="76" spans="1:6" x14ac:dyDescent="0.25">
      <c r="B76" s="2" t="s">
        <v>21</v>
      </c>
      <c r="C76" s="82"/>
      <c r="D76">
        <f>ROUND(D53*D66,5)</f>
        <v>4.2039900000000001</v>
      </c>
      <c r="E76" s="82"/>
      <c r="F76">
        <f>ROUND(D53*F66,5)</f>
        <v>0.14013</v>
      </c>
    </row>
    <row r="77" spans="1:6" x14ac:dyDescent="0.25">
      <c r="B77" s="2" t="s">
        <v>20</v>
      </c>
      <c r="C77" s="82"/>
      <c r="D77">
        <f>ROUND(D54*D67,5)</f>
        <v>15.6562</v>
      </c>
      <c r="E77" s="82"/>
      <c r="F77">
        <f>ROUND(D54*F67,5)</f>
        <v>0.66627999999999998</v>
      </c>
    </row>
    <row r="78" spans="1:6" x14ac:dyDescent="0.25">
      <c r="C78" s="82"/>
      <c r="E78" s="82"/>
    </row>
    <row r="79" spans="1:6" x14ac:dyDescent="0.25">
      <c r="B79" s="153" t="s">
        <v>103</v>
      </c>
      <c r="C79" s="153"/>
      <c r="D79" s="153"/>
      <c r="E79" s="153"/>
      <c r="F79" s="153"/>
    </row>
    <row r="80" spans="1:6" x14ac:dyDescent="0.25">
      <c r="C80" s="82"/>
      <c r="D80" s="108" t="s">
        <v>90</v>
      </c>
      <c r="E80" s="82"/>
      <c r="F80" t="s">
        <v>87</v>
      </c>
    </row>
    <row r="81" spans="2:15" x14ac:dyDescent="0.25">
      <c r="B81" s="2" t="s">
        <v>21</v>
      </c>
      <c r="C81" s="82"/>
      <c r="D81" s="108">
        <f>ROUND(D53*D71,5)</f>
        <v>28.238679999999999</v>
      </c>
      <c r="E81" s="82"/>
      <c r="F81" s="108">
        <f>ROUND(D53*F71,5)</f>
        <v>0.94128999999999996</v>
      </c>
    </row>
    <row r="82" spans="2:15" x14ac:dyDescent="0.25">
      <c r="B82" s="2" t="s">
        <v>20</v>
      </c>
      <c r="C82" s="82"/>
      <c r="D82">
        <f>ROUND(D54*D72,5)</f>
        <v>105.16454</v>
      </c>
      <c r="E82" s="82"/>
      <c r="F82" s="108">
        <f>ROUND(D54*F72,5)</f>
        <v>4.4755000000000003</v>
      </c>
    </row>
    <row r="84" spans="2:15" x14ac:dyDescent="0.25">
      <c r="B84" s="2" t="s">
        <v>104</v>
      </c>
      <c r="D84" s="108">
        <f>D76+D77</f>
        <v>19.860189999999999</v>
      </c>
    </row>
    <row r="85" spans="2:15" x14ac:dyDescent="0.25">
      <c r="B85" s="2" t="s">
        <v>98</v>
      </c>
      <c r="D85">
        <f>IF('Dist Chg Rate'!AB2='Dist Chg Rate'!X2,0,VLOOKUP('Dist Chg Rate'!AB2,'Dist Chg Rate'!X2:Z9,2,FALSE))</f>
        <v>0</v>
      </c>
    </row>
    <row r="86" spans="2:15" x14ac:dyDescent="0.25">
      <c r="B86" s="2" t="s">
        <v>105</v>
      </c>
      <c r="D86">
        <f>ROUND(D84*D85,2)</f>
        <v>0</v>
      </c>
    </row>
    <row r="88" spans="2:15" x14ac:dyDescent="0.25">
      <c r="B88" s="2" t="s">
        <v>106</v>
      </c>
      <c r="D88" s="108">
        <f>D81+D82</f>
        <v>133.40322</v>
      </c>
    </row>
    <row r="89" spans="2:15" x14ac:dyDescent="0.25">
      <c r="B89" s="2" t="s">
        <v>98</v>
      </c>
      <c r="C89" s="82"/>
      <c r="D89">
        <f>IF('Dist Chg Rate'!AB2='Dist Chg Rate'!X2,0,VLOOKUP('Dist Chg Rate'!AB2,'Dist Chg Rate'!X2:Z9,2,FALSE))</f>
        <v>0</v>
      </c>
    </row>
    <row r="90" spans="2:15" x14ac:dyDescent="0.25">
      <c r="B90" s="2" t="s">
        <v>105</v>
      </c>
      <c r="C90" s="82"/>
      <c r="D90">
        <f>ROUND(D88*D89,2)</f>
        <v>0</v>
      </c>
    </row>
    <row r="92" spans="2:15" x14ac:dyDescent="0.25">
      <c r="B92" s="2" t="s">
        <v>107</v>
      </c>
      <c r="D92">
        <f>D90+D86</f>
        <v>0</v>
      </c>
      <c r="N92" s="15"/>
      <c r="O92" s="15"/>
    </row>
    <row r="93" spans="2:15" x14ac:dyDescent="0.25">
      <c r="C93" s="82"/>
      <c r="N93" s="15"/>
      <c r="O93" s="15"/>
    </row>
    <row r="94" spans="2:15" x14ac:dyDescent="0.25">
      <c r="B94" s="2" t="s">
        <v>108</v>
      </c>
      <c r="C94" s="82"/>
      <c r="D94" s="108">
        <f>F76+F77</f>
        <v>0.80640999999999996</v>
      </c>
      <c r="N94" s="13"/>
      <c r="O94" s="13"/>
    </row>
    <row r="95" spans="2:15" x14ac:dyDescent="0.25">
      <c r="B95" s="2" t="s">
        <v>88</v>
      </c>
      <c r="C95" s="82"/>
      <c r="D95">
        <f>IF('Dist Chg Rate'!AB2='Dist Chg Rate'!X9,0,VLOOKUP('Dist Chg Rate'!AB3,'Dist Chg Rate'!X2:Z9,2,FALSE))</f>
        <v>0.56779999999999997</v>
      </c>
      <c r="N95" s="33"/>
      <c r="O95" s="13"/>
    </row>
    <row r="96" spans="2:15" x14ac:dyDescent="0.25">
      <c r="B96" s="2" t="s">
        <v>109</v>
      </c>
      <c r="C96" s="82"/>
      <c r="D96">
        <f>ROUND(D94*D95,2)</f>
        <v>0.46</v>
      </c>
      <c r="N96" s="13"/>
      <c r="O96" s="13"/>
    </row>
    <row r="97" spans="1:15" x14ac:dyDescent="0.25">
      <c r="C97" s="82"/>
      <c r="N97" s="13"/>
      <c r="O97" s="13"/>
    </row>
    <row r="98" spans="1:15" x14ac:dyDescent="0.25">
      <c r="B98" s="2" t="s">
        <v>110</v>
      </c>
      <c r="C98" s="82"/>
      <c r="D98" s="108">
        <f>F82+F81</f>
        <v>5.4167900000000007</v>
      </c>
      <c r="N98" s="13"/>
      <c r="O98" s="13"/>
    </row>
    <row r="99" spans="1:15" x14ac:dyDescent="0.25">
      <c r="B99" s="2" t="s">
        <v>88</v>
      </c>
      <c r="C99" s="82"/>
      <c r="D99">
        <f>IF('Dist Chg Rate'!AB2='Dist Chg Rate'!X9,0,VLOOKUP('Dist Chg Rate'!AB3,'Dist Chg Rate'!X2:Z9,3,FALSE))</f>
        <v>0.56779999999999997</v>
      </c>
      <c r="N99" s="13"/>
      <c r="O99" s="13"/>
    </row>
    <row r="100" spans="1:15" x14ac:dyDescent="0.25">
      <c r="B100" s="2" t="s">
        <v>109</v>
      </c>
      <c r="C100" s="82"/>
      <c r="D100">
        <f>ROUND(D98*D99,2)</f>
        <v>3.08</v>
      </c>
      <c r="N100" s="13"/>
      <c r="O100" s="13"/>
    </row>
    <row r="101" spans="1:15" x14ac:dyDescent="0.25">
      <c r="C101" s="82"/>
      <c r="N101" s="33"/>
      <c r="O101" s="13"/>
    </row>
    <row r="102" spans="1:15" x14ac:dyDescent="0.25">
      <c r="B102" s="2" t="s">
        <v>111</v>
      </c>
      <c r="C102" s="82"/>
      <c r="D102">
        <f>D100+D96</f>
        <v>3.54</v>
      </c>
      <c r="N102" s="13"/>
      <c r="O102" s="13"/>
    </row>
    <row r="103" spans="1:15" x14ac:dyDescent="0.25">
      <c r="N103" s="13"/>
      <c r="O103" s="13"/>
    </row>
    <row r="104" spans="1:15" x14ac:dyDescent="0.25">
      <c r="B104" s="2" t="s">
        <v>112</v>
      </c>
      <c r="D104">
        <f>D102+D92</f>
        <v>3.54</v>
      </c>
      <c r="N104" s="11"/>
      <c r="O104" s="11"/>
    </row>
    <row r="105" spans="1:15" x14ac:dyDescent="0.25">
      <c r="A105"/>
      <c r="B105" s="8" t="s">
        <v>35</v>
      </c>
      <c r="C105" s="14" t="s">
        <v>12</v>
      </c>
      <c r="D105">
        <f>Home!B6</f>
        <v>5.01</v>
      </c>
    </row>
    <row r="106" spans="1:15" x14ac:dyDescent="0.25">
      <c r="A106"/>
      <c r="B106" s="8"/>
      <c r="C106" s="14" t="s">
        <v>11</v>
      </c>
      <c r="D106">
        <v>1</v>
      </c>
    </row>
    <row r="107" spans="1:15" x14ac:dyDescent="0.25">
      <c r="A107"/>
      <c r="B107" s="8" t="s">
        <v>10</v>
      </c>
      <c r="C107" s="14" t="s">
        <v>7</v>
      </c>
      <c r="D107">
        <f>ROUND(((D104/D105)-D106),5)</f>
        <v>-0.29341</v>
      </c>
    </row>
    <row r="108" spans="1:15" x14ac:dyDescent="0.25">
      <c r="A108"/>
      <c r="B108" s="8"/>
      <c r="C108" s="14"/>
    </row>
    <row r="109" spans="1:15" x14ac:dyDescent="0.25">
      <c r="A109"/>
      <c r="B109" s="8" t="s">
        <v>10</v>
      </c>
      <c r="C109" s="14"/>
      <c r="D109">
        <f>D107</f>
        <v>-0.29341</v>
      </c>
    </row>
    <row r="110" spans="1:15" x14ac:dyDescent="0.25">
      <c r="A110"/>
      <c r="B110" s="8" t="s">
        <v>9</v>
      </c>
      <c r="C110" s="14" t="s">
        <v>8</v>
      </c>
      <c r="D110">
        <f>D105</f>
        <v>5.01</v>
      </c>
    </row>
    <row r="111" spans="1:15" x14ac:dyDescent="0.25">
      <c r="A111"/>
      <c r="B111" s="8"/>
      <c r="C111" s="14" t="s">
        <v>7</v>
      </c>
      <c r="D111" s="81">
        <f>D109*D110</f>
        <v>-1.4699841</v>
      </c>
    </row>
  </sheetData>
  <mergeCells count="4">
    <mergeCell ref="B64:F64"/>
    <mergeCell ref="B69:F69"/>
    <mergeCell ref="B74:F74"/>
    <mergeCell ref="B79:F79"/>
  </mergeCells>
  <pageMargins left="0.25" right="0.25" top="0.75" bottom="0.75" header="0.3" footer="0.3"/>
  <pageSetup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5"/>
  <sheetViews>
    <sheetView topLeftCell="A51" workbookViewId="0">
      <selection activeCell="B71" sqref="B71"/>
    </sheetView>
  </sheetViews>
  <sheetFormatPr defaultRowHeight="15" x14ac:dyDescent="0.25"/>
  <cols>
    <col min="1" max="1" width="10.7109375" style="75" bestFit="1" customWidth="1"/>
    <col min="2" max="2" width="11.42578125" bestFit="1" customWidth="1"/>
    <col min="3" max="3" width="12.42578125" bestFit="1" customWidth="1"/>
    <col min="4" max="4" width="12.7109375" bestFit="1" customWidth="1"/>
    <col min="5" max="5" width="8.5703125" bestFit="1" customWidth="1"/>
  </cols>
  <sheetData>
    <row r="1" spans="1:5" x14ac:dyDescent="0.25">
      <c r="A1" s="75" t="s">
        <v>37</v>
      </c>
      <c r="B1" t="s">
        <v>38</v>
      </c>
      <c r="C1" t="s">
        <v>39</v>
      </c>
      <c r="E1" s="76"/>
    </row>
    <row r="2" spans="1:5" x14ac:dyDescent="0.25">
      <c r="A2" s="75">
        <v>44105</v>
      </c>
      <c r="B2">
        <v>10</v>
      </c>
      <c r="C2" s="133">
        <v>13</v>
      </c>
      <c r="D2" s="75"/>
    </row>
    <row r="3" spans="1:5" x14ac:dyDescent="0.25">
      <c r="A3" s="75">
        <v>44106</v>
      </c>
      <c r="B3">
        <v>17</v>
      </c>
      <c r="C3" s="133">
        <v>12</v>
      </c>
      <c r="D3" s="75"/>
    </row>
    <row r="4" spans="1:5" x14ac:dyDescent="0.25">
      <c r="A4" s="75">
        <v>44107</v>
      </c>
      <c r="B4">
        <v>18</v>
      </c>
      <c r="C4" s="133">
        <v>12</v>
      </c>
      <c r="D4" s="75"/>
    </row>
    <row r="5" spans="1:5" x14ac:dyDescent="0.25">
      <c r="A5" s="75">
        <v>44108</v>
      </c>
      <c r="B5">
        <v>19</v>
      </c>
      <c r="C5" s="133">
        <v>12</v>
      </c>
      <c r="D5" s="75"/>
    </row>
    <row r="6" spans="1:5" x14ac:dyDescent="0.25">
      <c r="A6" s="75">
        <v>44109</v>
      </c>
      <c r="B6">
        <v>10</v>
      </c>
      <c r="C6" s="133">
        <v>15</v>
      </c>
      <c r="D6" s="75"/>
    </row>
    <row r="7" spans="1:5" x14ac:dyDescent="0.25">
      <c r="A7" s="75">
        <v>44110</v>
      </c>
      <c r="B7">
        <v>9</v>
      </c>
      <c r="C7" s="133">
        <v>15</v>
      </c>
      <c r="D7" s="75"/>
    </row>
    <row r="8" spans="1:5" x14ac:dyDescent="0.25">
      <c r="A8" s="75">
        <v>44111</v>
      </c>
      <c r="B8">
        <v>9</v>
      </c>
      <c r="C8" s="133">
        <v>13</v>
      </c>
      <c r="D8" s="75"/>
    </row>
    <row r="9" spans="1:5" x14ac:dyDescent="0.25">
      <c r="A9" s="75">
        <v>44112</v>
      </c>
      <c r="B9">
        <v>23</v>
      </c>
      <c r="C9" s="133">
        <v>13</v>
      </c>
      <c r="D9" s="75"/>
    </row>
    <row r="10" spans="1:5" x14ac:dyDescent="0.25">
      <c r="A10" s="75">
        <v>44113</v>
      </c>
      <c r="B10">
        <v>17</v>
      </c>
      <c r="C10" s="133">
        <v>12</v>
      </c>
      <c r="D10" s="75"/>
    </row>
    <row r="11" spans="1:5" x14ac:dyDescent="0.25">
      <c r="A11" s="75">
        <v>44114</v>
      </c>
      <c r="B11">
        <v>1</v>
      </c>
      <c r="C11" s="133">
        <v>14</v>
      </c>
      <c r="D11" s="75"/>
    </row>
    <row r="12" spans="1:5" x14ac:dyDescent="0.25">
      <c r="A12" s="75">
        <v>44115</v>
      </c>
      <c r="B12">
        <v>21</v>
      </c>
      <c r="C12" s="133">
        <v>15</v>
      </c>
      <c r="D12" s="75"/>
    </row>
    <row r="13" spans="1:5" x14ac:dyDescent="0.25">
      <c r="A13" s="75">
        <v>44116</v>
      </c>
      <c r="B13">
        <v>16</v>
      </c>
      <c r="C13" s="133">
        <v>17</v>
      </c>
      <c r="D13" s="75"/>
    </row>
    <row r="14" spans="1:5" x14ac:dyDescent="0.25">
      <c r="A14" s="75">
        <v>44117</v>
      </c>
      <c r="B14">
        <v>17</v>
      </c>
      <c r="C14" s="133">
        <v>15</v>
      </c>
      <c r="D14" s="75"/>
    </row>
    <row r="15" spans="1:5" x14ac:dyDescent="0.25">
      <c r="A15" s="75">
        <v>44118</v>
      </c>
      <c r="B15">
        <v>15</v>
      </c>
      <c r="C15" s="133">
        <v>15</v>
      </c>
      <c r="D15" s="75"/>
    </row>
    <row r="16" spans="1:5" x14ac:dyDescent="0.25">
      <c r="A16" s="75">
        <v>44119</v>
      </c>
      <c r="B16">
        <v>2</v>
      </c>
      <c r="C16" s="133">
        <v>16</v>
      </c>
      <c r="D16" s="75"/>
    </row>
    <row r="17" spans="1:4" x14ac:dyDescent="0.25">
      <c r="A17" s="75">
        <v>44120</v>
      </c>
      <c r="B17">
        <v>18</v>
      </c>
      <c r="C17" s="133">
        <v>19</v>
      </c>
      <c r="D17" s="75"/>
    </row>
    <row r="18" spans="1:4" x14ac:dyDescent="0.25">
      <c r="A18" s="75">
        <v>44121</v>
      </c>
      <c r="B18">
        <v>26</v>
      </c>
      <c r="C18" s="133">
        <v>18</v>
      </c>
      <c r="D18" s="75"/>
    </row>
    <row r="19" spans="1:4" x14ac:dyDescent="0.25">
      <c r="A19" s="75">
        <v>44122</v>
      </c>
      <c r="B19">
        <v>19</v>
      </c>
      <c r="C19" s="133">
        <v>19</v>
      </c>
      <c r="D19" s="75"/>
    </row>
    <row r="20" spans="1:4" x14ac:dyDescent="0.25">
      <c r="A20" s="75">
        <v>44123</v>
      </c>
      <c r="B20">
        <v>11</v>
      </c>
      <c r="C20" s="133">
        <v>18</v>
      </c>
      <c r="D20" s="75"/>
    </row>
    <row r="21" spans="1:4" x14ac:dyDescent="0.25">
      <c r="A21" s="75">
        <v>44124</v>
      </c>
      <c r="B21">
        <v>5</v>
      </c>
      <c r="C21" s="133">
        <v>19</v>
      </c>
      <c r="D21" s="75"/>
    </row>
    <row r="22" spans="1:4" x14ac:dyDescent="0.25">
      <c r="A22" s="75">
        <v>44125</v>
      </c>
      <c r="B22">
        <v>2</v>
      </c>
      <c r="C22" s="133">
        <v>18</v>
      </c>
      <c r="D22" s="75"/>
    </row>
    <row r="23" spans="1:4" x14ac:dyDescent="0.25">
      <c r="A23" s="75">
        <v>44126</v>
      </c>
      <c r="B23">
        <v>1</v>
      </c>
      <c r="C23" s="133">
        <v>20</v>
      </c>
      <c r="D23" s="75"/>
    </row>
    <row r="24" spans="1:4" x14ac:dyDescent="0.25">
      <c r="A24" s="75">
        <v>44127</v>
      </c>
      <c r="B24">
        <v>3</v>
      </c>
      <c r="C24" s="133">
        <v>21</v>
      </c>
      <c r="D24" s="75"/>
    </row>
    <row r="25" spans="1:4" x14ac:dyDescent="0.25">
      <c r="A25" s="75">
        <v>44128</v>
      </c>
      <c r="B25">
        <v>18</v>
      </c>
      <c r="C25" s="133">
        <v>18</v>
      </c>
      <c r="D25" s="75"/>
    </row>
    <row r="26" spans="1:4" x14ac:dyDescent="0.25">
      <c r="A26" s="75">
        <v>44129</v>
      </c>
      <c r="B26">
        <v>25</v>
      </c>
      <c r="C26" s="133">
        <v>21</v>
      </c>
      <c r="D26" s="75"/>
    </row>
    <row r="27" spans="1:4" x14ac:dyDescent="0.25">
      <c r="A27" s="75">
        <v>44130</v>
      </c>
      <c r="B27">
        <v>20</v>
      </c>
      <c r="C27" s="133">
        <v>21</v>
      </c>
      <c r="D27" s="75"/>
    </row>
    <row r="28" spans="1:4" x14ac:dyDescent="0.25">
      <c r="A28" s="75">
        <v>44131</v>
      </c>
      <c r="B28">
        <v>21</v>
      </c>
      <c r="C28" s="133">
        <v>21</v>
      </c>
      <c r="D28" s="75"/>
    </row>
    <row r="29" spans="1:4" x14ac:dyDescent="0.25">
      <c r="A29" s="75">
        <v>44132</v>
      </c>
      <c r="B29">
        <v>22</v>
      </c>
      <c r="C29" s="133">
        <v>22</v>
      </c>
      <c r="D29" s="75"/>
    </row>
    <row r="30" spans="1:4" x14ac:dyDescent="0.25">
      <c r="A30" s="75">
        <v>44133</v>
      </c>
      <c r="B30">
        <v>25</v>
      </c>
      <c r="C30" s="133">
        <v>23</v>
      </c>
      <c r="D30" s="75"/>
    </row>
    <row r="31" spans="1:4" x14ac:dyDescent="0.25">
      <c r="A31" s="75">
        <v>44134</v>
      </c>
      <c r="B31">
        <v>38</v>
      </c>
      <c r="C31" s="133">
        <v>23</v>
      </c>
      <c r="D31" s="75"/>
    </row>
    <row r="32" spans="1:4" x14ac:dyDescent="0.25">
      <c r="A32" s="75">
        <v>44135</v>
      </c>
      <c r="B32">
        <v>33</v>
      </c>
      <c r="C32" s="133">
        <v>20</v>
      </c>
      <c r="D32" s="75"/>
    </row>
    <row r="33" spans="1:4" x14ac:dyDescent="0.25">
      <c r="A33" s="75">
        <v>44136</v>
      </c>
      <c r="B33">
        <v>23</v>
      </c>
      <c r="C33" s="133">
        <v>22</v>
      </c>
      <c r="D33" s="75"/>
    </row>
    <row r="34" spans="1:4" x14ac:dyDescent="0.25">
      <c r="A34" s="75">
        <v>44137</v>
      </c>
      <c r="B34">
        <v>31</v>
      </c>
      <c r="C34" s="133">
        <v>22</v>
      </c>
      <c r="D34" s="75"/>
    </row>
    <row r="35" spans="1:4" x14ac:dyDescent="0.25">
      <c r="A35" s="75">
        <v>44138</v>
      </c>
      <c r="B35">
        <v>33</v>
      </c>
      <c r="C35" s="133">
        <v>24</v>
      </c>
      <c r="D35" s="75"/>
    </row>
    <row r="36" spans="1:4" x14ac:dyDescent="0.25">
      <c r="A36" s="75">
        <v>44139</v>
      </c>
      <c r="B36">
        <v>26</v>
      </c>
      <c r="C36" s="133">
        <v>24</v>
      </c>
      <c r="D36" s="75"/>
    </row>
    <row r="37" spans="1:4" x14ac:dyDescent="0.25">
      <c r="A37" s="75">
        <v>44140</v>
      </c>
      <c r="B37">
        <v>14</v>
      </c>
      <c r="C37" s="133">
        <v>23</v>
      </c>
      <c r="D37" s="75"/>
    </row>
    <row r="38" spans="1:4" x14ac:dyDescent="0.25">
      <c r="A38" s="75">
        <v>44141</v>
      </c>
      <c r="B38">
        <v>15</v>
      </c>
      <c r="C38" s="133">
        <v>24</v>
      </c>
      <c r="D38" s="75"/>
    </row>
    <row r="39" spans="1:4" x14ac:dyDescent="0.25">
      <c r="A39" s="75">
        <v>44142</v>
      </c>
      <c r="B39">
        <v>14</v>
      </c>
      <c r="C39" s="133">
        <v>25</v>
      </c>
      <c r="D39" s="75"/>
    </row>
    <row r="40" spans="1:4" x14ac:dyDescent="0.25">
      <c r="A40" s="75">
        <v>44143</v>
      </c>
      <c r="B40">
        <v>17</v>
      </c>
      <c r="C40" s="133">
        <v>27</v>
      </c>
      <c r="D40" s="75"/>
    </row>
    <row r="41" spans="1:4" x14ac:dyDescent="0.25">
      <c r="A41" s="75">
        <v>44144</v>
      </c>
      <c r="B41">
        <v>17</v>
      </c>
      <c r="C41" s="133">
        <v>27</v>
      </c>
      <c r="D41" s="75"/>
    </row>
    <row r="42" spans="1:4" x14ac:dyDescent="0.25">
      <c r="A42" s="75">
        <v>44145</v>
      </c>
      <c r="B42">
        <v>10</v>
      </c>
      <c r="C42" s="133">
        <v>25</v>
      </c>
      <c r="D42" s="75"/>
    </row>
    <row r="43" spans="1:4" x14ac:dyDescent="0.25">
      <c r="A43" s="75">
        <v>44146</v>
      </c>
      <c r="B43">
        <v>1</v>
      </c>
      <c r="C43" s="133">
        <v>27</v>
      </c>
      <c r="D43" s="75"/>
    </row>
    <row r="44" spans="1:4" x14ac:dyDescent="0.25">
      <c r="A44" s="75">
        <v>44147</v>
      </c>
      <c r="B44">
        <v>25</v>
      </c>
      <c r="C44" s="133">
        <v>29</v>
      </c>
      <c r="D44" s="75"/>
    </row>
    <row r="45" spans="1:4" x14ac:dyDescent="0.25">
      <c r="A45" s="75">
        <v>44148</v>
      </c>
      <c r="B45">
        <v>28</v>
      </c>
      <c r="C45" s="133">
        <v>29</v>
      </c>
      <c r="D45" s="75"/>
    </row>
    <row r="46" spans="1:4" x14ac:dyDescent="0.25">
      <c r="A46" s="75">
        <v>44149</v>
      </c>
      <c r="B46">
        <v>35</v>
      </c>
      <c r="C46" s="133">
        <v>27</v>
      </c>
      <c r="D46" s="75"/>
    </row>
    <row r="47" spans="1:4" x14ac:dyDescent="0.25">
      <c r="A47" s="75">
        <v>44150</v>
      </c>
      <c r="B47">
        <v>23</v>
      </c>
      <c r="C47" s="133">
        <v>25</v>
      </c>
      <c r="D47" s="75"/>
    </row>
    <row r="48" spans="1:4" x14ac:dyDescent="0.25">
      <c r="A48" s="75">
        <v>44151</v>
      </c>
      <c r="B48">
        <v>27</v>
      </c>
      <c r="C48" s="133">
        <v>28</v>
      </c>
      <c r="D48" s="75"/>
    </row>
    <row r="49" spans="1:4" x14ac:dyDescent="0.25">
      <c r="A49" s="75">
        <v>44152</v>
      </c>
      <c r="B49">
        <v>34</v>
      </c>
      <c r="C49" s="133">
        <v>31</v>
      </c>
      <c r="D49" s="75"/>
    </row>
    <row r="50" spans="1:4" x14ac:dyDescent="0.25">
      <c r="A50" s="75">
        <v>44153</v>
      </c>
      <c r="B50">
        <v>44</v>
      </c>
      <c r="C50" s="133">
        <v>31</v>
      </c>
      <c r="D50" s="75"/>
    </row>
    <row r="51" spans="1:4" x14ac:dyDescent="0.25">
      <c r="A51" s="75">
        <v>44154</v>
      </c>
      <c r="B51">
        <v>27</v>
      </c>
      <c r="C51" s="133">
        <v>29</v>
      </c>
      <c r="D51" s="75"/>
    </row>
    <row r="52" spans="1:4" x14ac:dyDescent="0.25">
      <c r="A52" s="75">
        <v>44155</v>
      </c>
      <c r="B52">
        <v>24</v>
      </c>
      <c r="C52" s="133">
        <v>30</v>
      </c>
      <c r="D52" s="75"/>
    </row>
    <row r="53" spans="1:4" x14ac:dyDescent="0.25">
      <c r="A53" s="75">
        <v>44156</v>
      </c>
      <c r="B53">
        <v>28</v>
      </c>
      <c r="C53" s="133">
        <v>30</v>
      </c>
      <c r="D53" s="75"/>
    </row>
    <row r="54" spans="1:4" x14ac:dyDescent="0.25">
      <c r="A54" s="75">
        <v>44157</v>
      </c>
      <c r="B54">
        <v>23</v>
      </c>
      <c r="C54" s="133">
        <v>30</v>
      </c>
      <c r="D54" s="75"/>
    </row>
    <row r="55" spans="1:4" x14ac:dyDescent="0.25">
      <c r="A55" s="75">
        <v>44158</v>
      </c>
      <c r="B55">
        <v>31</v>
      </c>
      <c r="C55" s="133">
        <v>31</v>
      </c>
      <c r="D55" s="75"/>
    </row>
    <row r="56" spans="1:4" x14ac:dyDescent="0.25">
      <c r="A56" s="75">
        <v>44159</v>
      </c>
      <c r="B56">
        <v>35</v>
      </c>
      <c r="C56" s="133">
        <v>31</v>
      </c>
      <c r="D56" s="75"/>
    </row>
    <row r="57" spans="1:4" x14ac:dyDescent="0.25">
      <c r="A57" s="75">
        <v>44160</v>
      </c>
      <c r="B57">
        <v>30</v>
      </c>
      <c r="C57" s="133">
        <v>31</v>
      </c>
      <c r="D57" s="75"/>
    </row>
    <row r="58" spans="1:4" x14ac:dyDescent="0.25">
      <c r="A58" s="75">
        <v>44161</v>
      </c>
      <c r="B58">
        <v>22</v>
      </c>
      <c r="C58" s="133">
        <v>30</v>
      </c>
      <c r="D58" s="75"/>
    </row>
    <row r="59" spans="1:4" x14ac:dyDescent="0.25">
      <c r="A59" s="75">
        <v>44162</v>
      </c>
      <c r="B59">
        <v>23</v>
      </c>
      <c r="C59" s="133">
        <v>30</v>
      </c>
      <c r="D59" s="75"/>
    </row>
    <row r="60" spans="1:4" x14ac:dyDescent="0.25">
      <c r="A60" s="75">
        <v>44163</v>
      </c>
      <c r="B60">
        <v>32</v>
      </c>
      <c r="C60" s="133">
        <v>30</v>
      </c>
      <c r="D60" s="75"/>
    </row>
    <row r="61" spans="1:4" x14ac:dyDescent="0.25">
      <c r="A61" s="75">
        <v>44164</v>
      </c>
      <c r="B61">
        <v>31</v>
      </c>
      <c r="C61" s="133">
        <v>31</v>
      </c>
      <c r="D61" s="75"/>
    </row>
    <row r="62" spans="1:4" x14ac:dyDescent="0.25">
      <c r="A62" s="75">
        <v>44165</v>
      </c>
      <c r="B62">
        <v>8</v>
      </c>
      <c r="C62" s="133">
        <v>30</v>
      </c>
      <c r="D62" s="75"/>
    </row>
    <row r="63" spans="1:4" x14ac:dyDescent="0.25">
      <c r="A63" s="75">
        <v>44166</v>
      </c>
      <c r="B63">
        <v>21</v>
      </c>
      <c r="C63" s="133">
        <v>31</v>
      </c>
      <c r="D63" s="75"/>
    </row>
    <row r="64" spans="1:4" x14ac:dyDescent="0.25">
      <c r="A64" s="75">
        <v>44167</v>
      </c>
      <c r="B64">
        <v>32</v>
      </c>
      <c r="C64" s="133">
        <v>33</v>
      </c>
      <c r="D64" s="75"/>
    </row>
    <row r="65" spans="1:4" x14ac:dyDescent="0.25">
      <c r="A65" s="75">
        <v>44168</v>
      </c>
      <c r="B65">
        <v>31</v>
      </c>
      <c r="C65" s="133">
        <v>33</v>
      </c>
      <c r="D65" s="75"/>
    </row>
    <row r="66" spans="1:4" x14ac:dyDescent="0.25">
      <c r="A66" s="75">
        <v>44169</v>
      </c>
      <c r="B66">
        <v>27</v>
      </c>
      <c r="C66" s="133">
        <v>34</v>
      </c>
      <c r="D66" s="75"/>
    </row>
    <row r="67" spans="1:4" x14ac:dyDescent="0.25">
      <c r="A67" s="75">
        <v>44170</v>
      </c>
      <c r="B67">
        <v>34</v>
      </c>
      <c r="C67" s="133">
        <v>34</v>
      </c>
      <c r="D67" s="75"/>
    </row>
    <row r="68" spans="1:4" x14ac:dyDescent="0.25">
      <c r="A68" s="75">
        <v>44171</v>
      </c>
      <c r="B68">
        <v>38</v>
      </c>
      <c r="C68" s="133">
        <v>34</v>
      </c>
      <c r="D68" s="75"/>
    </row>
    <row r="69" spans="1:4" x14ac:dyDescent="0.25">
      <c r="A69" s="75">
        <v>44172</v>
      </c>
      <c r="B69">
        <v>39</v>
      </c>
      <c r="C69" s="133">
        <v>38</v>
      </c>
      <c r="D69" s="75"/>
    </row>
    <row r="70" spans="1:4" x14ac:dyDescent="0.25">
      <c r="A70" s="75">
        <v>44173</v>
      </c>
      <c r="B70">
        <v>41</v>
      </c>
      <c r="C70" s="133">
        <v>39</v>
      </c>
      <c r="D70" s="75"/>
    </row>
    <row r="71" spans="1:4" x14ac:dyDescent="0.25">
      <c r="A71" s="75">
        <v>44174</v>
      </c>
      <c r="C71" s="133">
        <v>37</v>
      </c>
      <c r="D71" s="75"/>
    </row>
    <row r="72" spans="1:4" x14ac:dyDescent="0.25">
      <c r="A72" s="75">
        <v>44175</v>
      </c>
      <c r="C72" s="133">
        <v>36</v>
      </c>
      <c r="D72" s="75"/>
    </row>
    <row r="73" spans="1:4" x14ac:dyDescent="0.25">
      <c r="A73" s="75">
        <v>44176</v>
      </c>
      <c r="C73" s="133">
        <v>37</v>
      </c>
      <c r="D73" s="75"/>
    </row>
    <row r="74" spans="1:4" x14ac:dyDescent="0.25">
      <c r="A74" s="75">
        <v>44177</v>
      </c>
      <c r="C74" s="133">
        <v>37</v>
      </c>
      <c r="D74" s="75"/>
    </row>
    <row r="75" spans="1:4" x14ac:dyDescent="0.25">
      <c r="A75" s="75">
        <v>44178</v>
      </c>
      <c r="C75" s="133">
        <v>37</v>
      </c>
      <c r="D75" s="75"/>
    </row>
    <row r="76" spans="1:4" x14ac:dyDescent="0.25">
      <c r="A76" s="75">
        <v>44179</v>
      </c>
      <c r="C76" s="133">
        <v>37</v>
      </c>
      <c r="D76" s="75"/>
    </row>
    <row r="77" spans="1:4" x14ac:dyDescent="0.25">
      <c r="A77" s="75">
        <v>44180</v>
      </c>
      <c r="C77" s="133">
        <v>37</v>
      </c>
      <c r="D77" s="75"/>
    </row>
    <row r="78" spans="1:4" x14ac:dyDescent="0.25">
      <c r="A78" s="75">
        <v>44181</v>
      </c>
      <c r="C78" s="133">
        <v>39</v>
      </c>
      <c r="D78" s="75"/>
    </row>
    <row r="79" spans="1:4" x14ac:dyDescent="0.25">
      <c r="A79" s="75">
        <v>44182</v>
      </c>
      <c r="C79" s="133">
        <v>39</v>
      </c>
      <c r="D79" s="75"/>
    </row>
    <row r="80" spans="1:4" x14ac:dyDescent="0.25">
      <c r="A80" s="75">
        <v>44183</v>
      </c>
      <c r="C80" s="133">
        <v>40</v>
      </c>
      <c r="D80" s="75"/>
    </row>
    <row r="81" spans="1:4" x14ac:dyDescent="0.25">
      <c r="A81" s="75">
        <v>44184</v>
      </c>
      <c r="C81" s="133">
        <v>40</v>
      </c>
      <c r="D81" s="75"/>
    </row>
    <row r="82" spans="1:4" x14ac:dyDescent="0.25">
      <c r="A82" s="75">
        <v>44185</v>
      </c>
      <c r="C82" s="133">
        <v>40</v>
      </c>
      <c r="D82" s="75"/>
    </row>
    <row r="83" spans="1:4" x14ac:dyDescent="0.25">
      <c r="A83" s="75">
        <v>44186</v>
      </c>
      <c r="C83" s="133">
        <v>37</v>
      </c>
      <c r="D83" s="75"/>
    </row>
    <row r="84" spans="1:4" x14ac:dyDescent="0.25">
      <c r="A84" s="75">
        <v>44187</v>
      </c>
      <c r="C84" s="133">
        <v>37</v>
      </c>
      <c r="D84" s="75"/>
    </row>
    <row r="85" spans="1:4" x14ac:dyDescent="0.25">
      <c r="A85" s="75">
        <v>44188</v>
      </c>
      <c r="C85" s="133">
        <v>34</v>
      </c>
      <c r="D85" s="75"/>
    </row>
    <row r="86" spans="1:4" x14ac:dyDescent="0.25">
      <c r="A86" s="75">
        <v>44189</v>
      </c>
      <c r="C86" s="133">
        <v>37</v>
      </c>
      <c r="D86" s="75"/>
    </row>
    <row r="87" spans="1:4" x14ac:dyDescent="0.25">
      <c r="A87" s="75">
        <v>44190</v>
      </c>
      <c r="C87" s="133">
        <v>40</v>
      </c>
      <c r="D87" s="75"/>
    </row>
    <row r="88" spans="1:4" x14ac:dyDescent="0.25">
      <c r="A88" s="75">
        <v>44191</v>
      </c>
      <c r="C88" s="133">
        <v>39</v>
      </c>
      <c r="D88" s="75"/>
    </row>
    <row r="89" spans="1:4" x14ac:dyDescent="0.25">
      <c r="A89" s="75">
        <v>44192</v>
      </c>
      <c r="C89" s="133">
        <v>40</v>
      </c>
      <c r="D89" s="75"/>
    </row>
    <row r="90" spans="1:4" x14ac:dyDescent="0.25">
      <c r="A90" s="75">
        <v>44193</v>
      </c>
      <c r="C90" s="133">
        <v>40</v>
      </c>
      <c r="D90" s="75"/>
    </row>
    <row r="91" spans="1:4" x14ac:dyDescent="0.25">
      <c r="A91" s="75">
        <v>44194</v>
      </c>
      <c r="C91" s="133">
        <v>39</v>
      </c>
      <c r="D91" s="75"/>
    </row>
    <row r="92" spans="1:4" x14ac:dyDescent="0.25">
      <c r="A92" s="75">
        <v>44195</v>
      </c>
      <c r="C92" s="133">
        <v>41</v>
      </c>
      <c r="D92" s="75"/>
    </row>
    <row r="93" spans="1:4" x14ac:dyDescent="0.25">
      <c r="A93" s="75">
        <v>44196</v>
      </c>
      <c r="C93" s="133">
        <v>42</v>
      </c>
      <c r="D93" s="75"/>
    </row>
    <row r="94" spans="1:4" x14ac:dyDescent="0.25">
      <c r="A94" s="75">
        <v>44197</v>
      </c>
      <c r="C94" s="133">
        <v>42</v>
      </c>
      <c r="D94" s="75"/>
    </row>
    <row r="95" spans="1:4" x14ac:dyDescent="0.25">
      <c r="A95" s="75">
        <v>44198</v>
      </c>
      <c r="C95" s="133">
        <v>41</v>
      </c>
      <c r="D95" s="75"/>
    </row>
    <row r="96" spans="1:4" x14ac:dyDescent="0.25">
      <c r="A96" s="75">
        <v>44199</v>
      </c>
      <c r="C96" s="133">
        <v>41</v>
      </c>
      <c r="D96" s="75"/>
    </row>
    <row r="97" spans="1:4" x14ac:dyDescent="0.25">
      <c r="A97" s="75">
        <v>44200</v>
      </c>
      <c r="C97" s="133">
        <v>41</v>
      </c>
      <c r="D97" s="75"/>
    </row>
    <row r="98" spans="1:4" x14ac:dyDescent="0.25">
      <c r="A98" s="75">
        <v>44201</v>
      </c>
      <c r="C98" s="133">
        <v>41</v>
      </c>
      <c r="D98" s="75"/>
    </row>
    <row r="99" spans="1:4" x14ac:dyDescent="0.25">
      <c r="A99" s="75">
        <v>44202</v>
      </c>
      <c r="C99" s="133">
        <v>41</v>
      </c>
      <c r="D99" s="75"/>
    </row>
    <row r="100" spans="1:4" x14ac:dyDescent="0.25">
      <c r="A100" s="75">
        <v>44203</v>
      </c>
      <c r="C100" s="133">
        <v>44</v>
      </c>
      <c r="D100" s="75"/>
    </row>
    <row r="101" spans="1:4" x14ac:dyDescent="0.25">
      <c r="A101" s="75">
        <v>44204</v>
      </c>
      <c r="C101" s="133">
        <v>43</v>
      </c>
      <c r="D101" s="75"/>
    </row>
    <row r="102" spans="1:4" x14ac:dyDescent="0.25">
      <c r="A102" s="75">
        <v>44205</v>
      </c>
      <c r="C102" s="133">
        <v>42</v>
      </c>
      <c r="D102" s="75"/>
    </row>
    <row r="103" spans="1:4" x14ac:dyDescent="0.25">
      <c r="A103" s="75">
        <v>44206</v>
      </c>
      <c r="C103" s="133">
        <v>43</v>
      </c>
      <c r="D103" s="75"/>
    </row>
    <row r="104" spans="1:4" x14ac:dyDescent="0.25">
      <c r="A104" s="75">
        <v>44207</v>
      </c>
      <c r="C104" s="133">
        <v>39</v>
      </c>
      <c r="D104" s="75"/>
    </row>
    <row r="105" spans="1:4" x14ac:dyDescent="0.25">
      <c r="A105" s="75">
        <v>44208</v>
      </c>
      <c r="C105" s="133">
        <v>38</v>
      </c>
      <c r="D105" s="75"/>
    </row>
    <row r="106" spans="1:4" x14ac:dyDescent="0.25">
      <c r="A106" s="75">
        <v>44209</v>
      </c>
      <c r="C106" s="133">
        <v>41</v>
      </c>
      <c r="D106" s="75"/>
    </row>
    <row r="107" spans="1:4" x14ac:dyDescent="0.25">
      <c r="A107" s="75">
        <v>44210</v>
      </c>
      <c r="C107" s="133">
        <v>44</v>
      </c>
      <c r="D107" s="75"/>
    </row>
    <row r="108" spans="1:4" x14ac:dyDescent="0.25">
      <c r="A108" s="75">
        <v>44211</v>
      </c>
      <c r="C108" s="133">
        <v>45</v>
      </c>
      <c r="D108" s="75"/>
    </row>
    <row r="109" spans="1:4" x14ac:dyDescent="0.25">
      <c r="A109" s="75">
        <v>44212</v>
      </c>
      <c r="C109" s="133">
        <v>44</v>
      </c>
      <c r="D109" s="75"/>
    </row>
    <row r="110" spans="1:4" x14ac:dyDescent="0.25">
      <c r="A110" s="75">
        <v>44213</v>
      </c>
      <c r="C110" s="133">
        <v>43</v>
      </c>
      <c r="D110" s="75"/>
    </row>
    <row r="111" spans="1:4" x14ac:dyDescent="0.25">
      <c r="A111" s="75">
        <v>44214</v>
      </c>
      <c r="C111" s="133">
        <v>44</v>
      </c>
      <c r="D111" s="75"/>
    </row>
    <row r="112" spans="1:4" x14ac:dyDescent="0.25">
      <c r="A112" s="75">
        <v>44215</v>
      </c>
      <c r="C112" s="133">
        <v>43</v>
      </c>
      <c r="D112" s="75"/>
    </row>
    <row r="113" spans="1:4" x14ac:dyDescent="0.25">
      <c r="A113" s="75">
        <v>44216</v>
      </c>
      <c r="C113" s="133">
        <v>45</v>
      </c>
      <c r="D113" s="75"/>
    </row>
    <row r="114" spans="1:4" x14ac:dyDescent="0.25">
      <c r="A114" s="75">
        <v>44217</v>
      </c>
      <c r="C114" s="133">
        <v>48</v>
      </c>
      <c r="D114" s="75"/>
    </row>
    <row r="115" spans="1:4" x14ac:dyDescent="0.25">
      <c r="A115" s="75">
        <v>44218</v>
      </c>
      <c r="C115" s="133">
        <v>46</v>
      </c>
      <c r="D115" s="75"/>
    </row>
    <row r="116" spans="1:4" x14ac:dyDescent="0.25">
      <c r="A116" s="75">
        <v>44219</v>
      </c>
      <c r="C116" s="133">
        <v>44</v>
      </c>
      <c r="D116" s="75"/>
    </row>
    <row r="117" spans="1:4" x14ac:dyDescent="0.25">
      <c r="A117" s="75">
        <v>44220</v>
      </c>
      <c r="C117" s="133">
        <v>42</v>
      </c>
      <c r="D117" s="75"/>
    </row>
    <row r="118" spans="1:4" x14ac:dyDescent="0.25">
      <c r="A118" s="75">
        <v>44221</v>
      </c>
      <c r="C118" s="133">
        <v>44</v>
      </c>
      <c r="D118" s="75"/>
    </row>
    <row r="119" spans="1:4" x14ac:dyDescent="0.25">
      <c r="A119" s="75">
        <v>44222</v>
      </c>
      <c r="C119" s="133">
        <v>45</v>
      </c>
      <c r="D119" s="75"/>
    </row>
    <row r="120" spans="1:4" x14ac:dyDescent="0.25">
      <c r="A120" s="75">
        <v>44223</v>
      </c>
      <c r="C120" s="133">
        <v>43</v>
      </c>
      <c r="D120" s="75"/>
    </row>
    <row r="121" spans="1:4" x14ac:dyDescent="0.25">
      <c r="A121" s="75">
        <v>44224</v>
      </c>
      <c r="C121" s="133">
        <v>43</v>
      </c>
      <c r="D121" s="75"/>
    </row>
    <row r="122" spans="1:4" x14ac:dyDescent="0.25">
      <c r="A122" s="75">
        <v>44225</v>
      </c>
      <c r="C122" s="133">
        <v>43</v>
      </c>
      <c r="D122" s="75"/>
    </row>
    <row r="123" spans="1:4" x14ac:dyDescent="0.25">
      <c r="A123" s="75">
        <v>44226</v>
      </c>
      <c r="C123" s="133">
        <v>43</v>
      </c>
      <c r="D123" s="75"/>
    </row>
    <row r="124" spans="1:4" x14ac:dyDescent="0.25">
      <c r="A124" s="75">
        <v>44227</v>
      </c>
      <c r="C124" s="133">
        <v>43</v>
      </c>
      <c r="D124" s="75"/>
    </row>
    <row r="125" spans="1:4" x14ac:dyDescent="0.25">
      <c r="A125" s="75">
        <v>44228</v>
      </c>
      <c r="C125" s="133">
        <v>42</v>
      </c>
      <c r="D125" s="75"/>
    </row>
    <row r="126" spans="1:4" x14ac:dyDescent="0.25">
      <c r="A126" s="75">
        <v>44229</v>
      </c>
      <c r="C126" s="133">
        <v>42</v>
      </c>
      <c r="D126" s="75"/>
    </row>
    <row r="127" spans="1:4" x14ac:dyDescent="0.25">
      <c r="A127" s="75">
        <v>44230</v>
      </c>
      <c r="C127" s="133">
        <v>41</v>
      </c>
      <c r="D127" s="75"/>
    </row>
    <row r="128" spans="1:4" x14ac:dyDescent="0.25">
      <c r="A128" s="75">
        <v>44231</v>
      </c>
      <c r="C128" s="133">
        <v>40</v>
      </c>
      <c r="D128" s="75"/>
    </row>
    <row r="129" spans="1:4" x14ac:dyDescent="0.25">
      <c r="A129" s="75">
        <v>44232</v>
      </c>
      <c r="C129" s="133">
        <v>42</v>
      </c>
      <c r="D129" s="75"/>
    </row>
    <row r="130" spans="1:4" x14ac:dyDescent="0.25">
      <c r="A130" s="75">
        <v>44233</v>
      </c>
      <c r="C130" s="133">
        <v>43</v>
      </c>
      <c r="D130" s="75"/>
    </row>
    <row r="131" spans="1:4" x14ac:dyDescent="0.25">
      <c r="A131" s="75">
        <v>44234</v>
      </c>
      <c r="C131" s="133">
        <v>41</v>
      </c>
      <c r="D131" s="75"/>
    </row>
    <row r="132" spans="1:4" x14ac:dyDescent="0.25">
      <c r="A132" s="75">
        <v>44235</v>
      </c>
      <c r="C132" s="133">
        <v>43</v>
      </c>
      <c r="D132" s="75"/>
    </row>
    <row r="133" spans="1:4" x14ac:dyDescent="0.25">
      <c r="A133" s="75">
        <v>44236</v>
      </c>
      <c r="C133" s="133">
        <v>43</v>
      </c>
      <c r="D133" s="75"/>
    </row>
    <row r="134" spans="1:4" x14ac:dyDescent="0.25">
      <c r="A134" s="75">
        <v>44237</v>
      </c>
      <c r="C134" s="133">
        <v>42</v>
      </c>
      <c r="D134" s="75"/>
    </row>
    <row r="135" spans="1:4" x14ac:dyDescent="0.25">
      <c r="A135" s="75">
        <v>44238</v>
      </c>
      <c r="C135" s="133">
        <v>44</v>
      </c>
      <c r="D135" s="75"/>
    </row>
    <row r="136" spans="1:4" x14ac:dyDescent="0.25">
      <c r="A136" s="75">
        <v>44239</v>
      </c>
      <c r="C136" s="133">
        <v>44</v>
      </c>
      <c r="D136" s="75"/>
    </row>
    <row r="137" spans="1:4" x14ac:dyDescent="0.25">
      <c r="A137" s="75">
        <v>44240</v>
      </c>
      <c r="C137" s="133">
        <v>44</v>
      </c>
      <c r="D137" s="75"/>
    </row>
    <row r="138" spans="1:4" x14ac:dyDescent="0.25">
      <c r="A138" s="75">
        <v>44241</v>
      </c>
      <c r="C138" s="133">
        <v>43</v>
      </c>
      <c r="D138" s="75"/>
    </row>
    <row r="139" spans="1:4" x14ac:dyDescent="0.25">
      <c r="A139" s="75">
        <v>44242</v>
      </c>
      <c r="C139" s="133">
        <v>42</v>
      </c>
      <c r="D139" s="75"/>
    </row>
    <row r="140" spans="1:4" x14ac:dyDescent="0.25">
      <c r="A140" s="75">
        <v>44243</v>
      </c>
      <c r="C140" s="133">
        <v>40</v>
      </c>
      <c r="D140" s="75"/>
    </row>
    <row r="141" spans="1:4" x14ac:dyDescent="0.25">
      <c r="A141" s="75">
        <v>44244</v>
      </c>
      <c r="C141" s="133">
        <v>41</v>
      </c>
      <c r="D141" s="75"/>
    </row>
    <row r="142" spans="1:4" x14ac:dyDescent="0.25">
      <c r="A142" s="75">
        <v>44245</v>
      </c>
      <c r="C142" s="133">
        <v>39</v>
      </c>
      <c r="D142" s="75"/>
    </row>
    <row r="143" spans="1:4" x14ac:dyDescent="0.25">
      <c r="A143" s="75">
        <v>44246</v>
      </c>
      <c r="C143" s="133">
        <v>37</v>
      </c>
      <c r="D143" s="75"/>
    </row>
    <row r="144" spans="1:4" x14ac:dyDescent="0.25">
      <c r="A144" s="75">
        <v>44247</v>
      </c>
      <c r="C144" s="133">
        <v>36</v>
      </c>
      <c r="D144" s="75"/>
    </row>
    <row r="145" spans="1:4" x14ac:dyDescent="0.25">
      <c r="A145" s="75">
        <v>44248</v>
      </c>
      <c r="C145" s="133">
        <v>36</v>
      </c>
      <c r="D145" s="75"/>
    </row>
    <row r="146" spans="1:4" x14ac:dyDescent="0.25">
      <c r="A146" s="75">
        <v>44249</v>
      </c>
      <c r="C146" s="133">
        <v>36</v>
      </c>
      <c r="D146" s="75"/>
    </row>
    <row r="147" spans="1:4" x14ac:dyDescent="0.25">
      <c r="A147" s="75">
        <v>44250</v>
      </c>
      <c r="C147" s="133">
        <v>38</v>
      </c>
      <c r="D147" s="75"/>
    </row>
    <row r="148" spans="1:4" x14ac:dyDescent="0.25">
      <c r="A148" s="75">
        <v>44251</v>
      </c>
      <c r="C148" s="133">
        <v>37</v>
      </c>
      <c r="D148" s="75"/>
    </row>
    <row r="149" spans="1:4" x14ac:dyDescent="0.25">
      <c r="A149" s="75">
        <v>44252</v>
      </c>
      <c r="C149" s="133">
        <v>38</v>
      </c>
      <c r="D149" s="75"/>
    </row>
    <row r="150" spans="1:4" x14ac:dyDescent="0.25">
      <c r="A150" s="75">
        <v>44253</v>
      </c>
      <c r="C150" s="133">
        <v>39</v>
      </c>
      <c r="D150" s="75"/>
    </row>
    <row r="151" spans="1:4" x14ac:dyDescent="0.25">
      <c r="A151" s="75">
        <v>44254</v>
      </c>
      <c r="C151" s="133">
        <v>38</v>
      </c>
      <c r="D151" s="75"/>
    </row>
    <row r="152" spans="1:4" x14ac:dyDescent="0.25">
      <c r="A152" s="75">
        <v>44255</v>
      </c>
      <c r="C152" s="133">
        <v>38</v>
      </c>
      <c r="D152" s="75"/>
    </row>
    <row r="153" spans="1:4" x14ac:dyDescent="0.25">
      <c r="A153" s="75">
        <v>44256</v>
      </c>
      <c r="C153" s="133">
        <v>35</v>
      </c>
      <c r="D153" s="75"/>
    </row>
    <row r="154" spans="1:4" x14ac:dyDescent="0.25">
      <c r="A154" s="75">
        <v>44257</v>
      </c>
      <c r="C154" s="133">
        <v>35</v>
      </c>
      <c r="D154" s="75"/>
    </row>
    <row r="155" spans="1:4" x14ac:dyDescent="0.25">
      <c r="A155" s="75">
        <v>44258</v>
      </c>
      <c r="C155" s="133">
        <v>37</v>
      </c>
      <c r="D155" s="75"/>
    </row>
    <row r="156" spans="1:4" x14ac:dyDescent="0.25">
      <c r="A156" s="75">
        <v>44259</v>
      </c>
      <c r="C156" s="133">
        <v>36</v>
      </c>
      <c r="D156" s="75"/>
    </row>
    <row r="157" spans="1:4" x14ac:dyDescent="0.25">
      <c r="A157" s="75">
        <v>44260</v>
      </c>
      <c r="C157" s="133">
        <v>37</v>
      </c>
      <c r="D157" s="75"/>
    </row>
    <row r="158" spans="1:4" x14ac:dyDescent="0.25">
      <c r="A158" s="75">
        <v>44261</v>
      </c>
      <c r="C158" s="133">
        <v>36</v>
      </c>
      <c r="D158" s="75"/>
    </row>
    <row r="159" spans="1:4" x14ac:dyDescent="0.25">
      <c r="A159" s="75">
        <v>44262</v>
      </c>
      <c r="C159" s="133">
        <v>35</v>
      </c>
      <c r="D159" s="75"/>
    </row>
    <row r="160" spans="1:4" x14ac:dyDescent="0.25">
      <c r="A160" s="75">
        <v>44263</v>
      </c>
      <c r="C160" s="133">
        <v>33</v>
      </c>
      <c r="D160" s="75"/>
    </row>
    <row r="161" spans="1:4" x14ac:dyDescent="0.25">
      <c r="A161" s="75">
        <v>44264</v>
      </c>
      <c r="C161" s="133">
        <v>34</v>
      </c>
      <c r="D161" s="75"/>
    </row>
    <row r="162" spans="1:4" x14ac:dyDescent="0.25">
      <c r="A162" s="75">
        <v>44265</v>
      </c>
      <c r="C162" s="133">
        <v>33</v>
      </c>
      <c r="D162" s="75"/>
    </row>
    <row r="163" spans="1:4" x14ac:dyDescent="0.25">
      <c r="A163" s="75">
        <v>44266</v>
      </c>
      <c r="C163" s="133">
        <v>34</v>
      </c>
      <c r="D163" s="75"/>
    </row>
    <row r="164" spans="1:4" x14ac:dyDescent="0.25">
      <c r="A164" s="75">
        <v>44267</v>
      </c>
      <c r="C164" s="133">
        <v>34</v>
      </c>
      <c r="D164" s="75"/>
    </row>
    <row r="165" spans="1:4" x14ac:dyDescent="0.25">
      <c r="A165" s="75">
        <v>44268</v>
      </c>
      <c r="C165" s="133">
        <v>33</v>
      </c>
      <c r="D165" s="75"/>
    </row>
    <row r="166" spans="1:4" x14ac:dyDescent="0.25">
      <c r="A166" s="75">
        <v>44269</v>
      </c>
      <c r="C166" s="133">
        <v>32</v>
      </c>
      <c r="D166" s="75"/>
    </row>
    <row r="167" spans="1:4" x14ac:dyDescent="0.25">
      <c r="A167" s="75">
        <v>44270</v>
      </c>
      <c r="C167" s="133">
        <v>32</v>
      </c>
      <c r="D167" s="75"/>
    </row>
    <row r="168" spans="1:4" x14ac:dyDescent="0.25">
      <c r="A168" s="75">
        <v>44271</v>
      </c>
      <c r="C168" s="133">
        <v>34</v>
      </c>
      <c r="D168" s="75"/>
    </row>
    <row r="169" spans="1:4" x14ac:dyDescent="0.25">
      <c r="A169" s="75">
        <v>44272</v>
      </c>
      <c r="C169" s="133">
        <v>34</v>
      </c>
      <c r="D169" s="75"/>
    </row>
    <row r="170" spans="1:4" x14ac:dyDescent="0.25">
      <c r="A170" s="75">
        <v>44273</v>
      </c>
      <c r="C170" s="133">
        <v>33</v>
      </c>
      <c r="D170" s="75"/>
    </row>
    <row r="171" spans="1:4" x14ac:dyDescent="0.25">
      <c r="A171" s="75">
        <v>44274</v>
      </c>
      <c r="C171" s="133">
        <v>33</v>
      </c>
      <c r="D171" s="75"/>
    </row>
    <row r="172" spans="1:4" x14ac:dyDescent="0.25">
      <c r="A172" s="75">
        <v>44275</v>
      </c>
      <c r="C172" s="133">
        <v>31</v>
      </c>
      <c r="D172" s="75"/>
    </row>
    <row r="173" spans="1:4" x14ac:dyDescent="0.25">
      <c r="A173" s="75">
        <v>44276</v>
      </c>
      <c r="C173" s="133">
        <v>30</v>
      </c>
      <c r="D173" s="75"/>
    </row>
    <row r="174" spans="1:4" x14ac:dyDescent="0.25">
      <c r="A174" s="75">
        <v>44277</v>
      </c>
      <c r="C174" s="133">
        <v>32</v>
      </c>
      <c r="D174" s="75"/>
    </row>
    <row r="175" spans="1:4" x14ac:dyDescent="0.25">
      <c r="A175" s="75">
        <v>44278</v>
      </c>
      <c r="C175" s="133">
        <v>32</v>
      </c>
      <c r="D175" s="75"/>
    </row>
    <row r="176" spans="1:4" x14ac:dyDescent="0.25">
      <c r="A176" s="75">
        <v>44279</v>
      </c>
      <c r="C176" s="133">
        <v>31</v>
      </c>
      <c r="D176" s="75"/>
    </row>
    <row r="177" spans="1:4" x14ac:dyDescent="0.25">
      <c r="A177" s="75">
        <v>44280</v>
      </c>
      <c r="C177" s="133">
        <v>29</v>
      </c>
      <c r="D177" s="75"/>
    </row>
    <row r="178" spans="1:4" x14ac:dyDescent="0.25">
      <c r="A178" s="75">
        <v>44281</v>
      </c>
      <c r="C178" s="133">
        <v>29</v>
      </c>
      <c r="D178" s="75"/>
    </row>
    <row r="179" spans="1:4" x14ac:dyDescent="0.25">
      <c r="A179" s="75">
        <v>44282</v>
      </c>
      <c r="C179" s="133">
        <v>26</v>
      </c>
      <c r="D179" s="75"/>
    </row>
    <row r="180" spans="1:4" x14ac:dyDescent="0.25">
      <c r="A180" s="75">
        <v>44283</v>
      </c>
      <c r="C180" s="133">
        <v>25</v>
      </c>
      <c r="D180" s="75"/>
    </row>
    <row r="181" spans="1:4" x14ac:dyDescent="0.25">
      <c r="A181" s="75">
        <v>44284</v>
      </c>
      <c r="C181" s="133">
        <v>26</v>
      </c>
      <c r="D181" s="75"/>
    </row>
    <row r="182" spans="1:4" x14ac:dyDescent="0.25">
      <c r="A182" s="75">
        <v>44285</v>
      </c>
      <c r="C182" s="133">
        <v>25</v>
      </c>
      <c r="D182" s="75"/>
    </row>
    <row r="183" spans="1:4" x14ac:dyDescent="0.25">
      <c r="A183" s="75">
        <v>44286</v>
      </c>
      <c r="C183" s="133">
        <v>24</v>
      </c>
      <c r="D183" s="75"/>
    </row>
    <row r="184" spans="1:4" x14ac:dyDescent="0.25">
      <c r="A184" s="75">
        <v>44287</v>
      </c>
      <c r="C184" s="133">
        <v>25</v>
      </c>
      <c r="D184" s="75"/>
    </row>
    <row r="185" spans="1:4" x14ac:dyDescent="0.25">
      <c r="A185" s="75">
        <v>44288</v>
      </c>
      <c r="C185" s="133">
        <v>26</v>
      </c>
      <c r="D185" s="75"/>
    </row>
    <row r="186" spans="1:4" x14ac:dyDescent="0.25">
      <c r="A186" s="75">
        <v>44289</v>
      </c>
      <c r="C186" s="133">
        <v>25</v>
      </c>
      <c r="D186" s="75"/>
    </row>
    <row r="187" spans="1:4" x14ac:dyDescent="0.25">
      <c r="A187" s="75">
        <v>44290</v>
      </c>
      <c r="C187" s="133">
        <v>28</v>
      </c>
      <c r="D187" s="75"/>
    </row>
    <row r="188" spans="1:4" x14ac:dyDescent="0.25">
      <c r="A188" s="75">
        <v>44291</v>
      </c>
      <c r="C188" s="133">
        <v>28</v>
      </c>
      <c r="D188" s="75"/>
    </row>
    <row r="189" spans="1:4" x14ac:dyDescent="0.25">
      <c r="A189" s="75">
        <v>44292</v>
      </c>
      <c r="C189" s="133">
        <v>25</v>
      </c>
      <c r="D189" s="75"/>
    </row>
    <row r="190" spans="1:4" x14ac:dyDescent="0.25">
      <c r="A190" s="75">
        <v>44293</v>
      </c>
      <c r="C190" s="133">
        <v>22</v>
      </c>
      <c r="D190" s="75"/>
    </row>
    <row r="191" spans="1:4" x14ac:dyDescent="0.25">
      <c r="A191" s="75">
        <v>44294</v>
      </c>
      <c r="C191" s="133">
        <v>24</v>
      </c>
      <c r="D191" s="75"/>
    </row>
    <row r="192" spans="1:4" x14ac:dyDescent="0.25">
      <c r="A192" s="75">
        <v>44295</v>
      </c>
      <c r="C192" s="133">
        <v>23</v>
      </c>
      <c r="D192" s="75"/>
    </row>
    <row r="193" spans="1:4" x14ac:dyDescent="0.25">
      <c r="A193" s="75">
        <v>44296</v>
      </c>
      <c r="C193" s="133">
        <v>23</v>
      </c>
      <c r="D193" s="75"/>
    </row>
    <row r="194" spans="1:4" x14ac:dyDescent="0.25">
      <c r="A194" s="75">
        <v>44297</v>
      </c>
      <c r="C194" s="133">
        <v>22</v>
      </c>
      <c r="D194" s="75"/>
    </row>
    <row r="195" spans="1:4" x14ac:dyDescent="0.25">
      <c r="A195" s="75">
        <v>44298</v>
      </c>
      <c r="C195" s="133">
        <v>22</v>
      </c>
      <c r="D195" s="75"/>
    </row>
    <row r="196" spans="1:4" x14ac:dyDescent="0.25">
      <c r="A196" s="75">
        <v>44299</v>
      </c>
      <c r="C196" s="133">
        <v>21</v>
      </c>
      <c r="D196" s="75"/>
    </row>
    <row r="197" spans="1:4" x14ac:dyDescent="0.25">
      <c r="A197" s="75">
        <v>44300</v>
      </c>
      <c r="C197" s="133">
        <v>20</v>
      </c>
      <c r="D197" s="75"/>
    </row>
    <row r="198" spans="1:4" x14ac:dyDescent="0.25">
      <c r="A198" s="75">
        <v>44301</v>
      </c>
      <c r="C198" s="133">
        <v>19</v>
      </c>
      <c r="D198" s="75"/>
    </row>
    <row r="199" spans="1:4" x14ac:dyDescent="0.25">
      <c r="A199" s="75">
        <v>44302</v>
      </c>
      <c r="C199" s="133">
        <v>19</v>
      </c>
      <c r="D199" s="75"/>
    </row>
    <row r="200" spans="1:4" x14ac:dyDescent="0.25">
      <c r="A200" s="75">
        <v>44303</v>
      </c>
      <c r="C200" s="133">
        <v>19</v>
      </c>
      <c r="D200" s="75"/>
    </row>
    <row r="201" spans="1:4" x14ac:dyDescent="0.25">
      <c r="A201" s="75">
        <v>44304</v>
      </c>
      <c r="C201" s="133">
        <v>19</v>
      </c>
      <c r="D201" s="75"/>
    </row>
    <row r="202" spans="1:4" x14ac:dyDescent="0.25">
      <c r="A202" s="75">
        <v>44305</v>
      </c>
      <c r="C202" s="133">
        <v>16</v>
      </c>
      <c r="D202" s="75"/>
    </row>
    <row r="203" spans="1:4" x14ac:dyDescent="0.25">
      <c r="A203" s="75">
        <v>44306</v>
      </c>
      <c r="C203" s="133">
        <v>16</v>
      </c>
      <c r="D203" s="75"/>
    </row>
    <row r="204" spans="1:4" x14ac:dyDescent="0.25">
      <c r="A204" s="75">
        <v>44307</v>
      </c>
      <c r="C204" s="133">
        <v>16</v>
      </c>
      <c r="D204" s="75"/>
    </row>
    <row r="205" spans="1:4" x14ac:dyDescent="0.25">
      <c r="A205" s="75">
        <v>44308</v>
      </c>
      <c r="C205" s="133">
        <v>16</v>
      </c>
      <c r="D205" s="75"/>
    </row>
    <row r="206" spans="1:4" x14ac:dyDescent="0.25">
      <c r="A206" s="75">
        <v>44309</v>
      </c>
      <c r="C206" s="133">
        <v>18</v>
      </c>
      <c r="D206" s="75"/>
    </row>
    <row r="207" spans="1:4" x14ac:dyDescent="0.25">
      <c r="A207" s="75">
        <v>44310</v>
      </c>
      <c r="C207" s="133">
        <v>17</v>
      </c>
      <c r="D207" s="75"/>
    </row>
    <row r="208" spans="1:4" x14ac:dyDescent="0.25">
      <c r="A208" s="75">
        <v>44311</v>
      </c>
      <c r="C208" s="133">
        <v>17</v>
      </c>
      <c r="D208" s="75"/>
    </row>
    <row r="209" spans="1:4" x14ac:dyDescent="0.25">
      <c r="A209" s="75">
        <v>44312</v>
      </c>
      <c r="C209" s="133">
        <v>18</v>
      </c>
      <c r="D209" s="75"/>
    </row>
    <row r="210" spans="1:4" x14ac:dyDescent="0.25">
      <c r="A210" s="75">
        <v>44313</v>
      </c>
      <c r="C210" s="133">
        <v>16</v>
      </c>
      <c r="D210" s="75"/>
    </row>
    <row r="211" spans="1:4" x14ac:dyDescent="0.25">
      <c r="A211" s="75">
        <v>44314</v>
      </c>
      <c r="C211" s="133">
        <v>17</v>
      </c>
      <c r="D211" s="75"/>
    </row>
    <row r="212" spans="1:4" x14ac:dyDescent="0.25">
      <c r="A212" s="75">
        <v>44315</v>
      </c>
      <c r="C212" s="133">
        <v>15</v>
      </c>
      <c r="D212" s="75"/>
    </row>
    <row r="213" spans="1:4" x14ac:dyDescent="0.25">
      <c r="A213" s="75">
        <v>44316</v>
      </c>
      <c r="C213" s="133">
        <v>14</v>
      </c>
      <c r="D213" s="75"/>
    </row>
    <row r="214" spans="1:4" x14ac:dyDescent="0.25">
      <c r="A214" s="75">
        <v>44317</v>
      </c>
      <c r="C214" s="133">
        <v>12</v>
      </c>
      <c r="D214" s="75"/>
    </row>
    <row r="215" spans="1:4" x14ac:dyDescent="0.25">
      <c r="A215" s="75">
        <v>44318</v>
      </c>
      <c r="C215" s="133">
        <v>13</v>
      </c>
      <c r="D215" s="75"/>
    </row>
    <row r="216" spans="1:4" x14ac:dyDescent="0.25">
      <c r="A216" s="75">
        <v>44319</v>
      </c>
      <c r="C216" s="133">
        <v>12</v>
      </c>
      <c r="D216" s="75"/>
    </row>
    <row r="217" spans="1:4" x14ac:dyDescent="0.25">
      <c r="A217" s="75">
        <v>44320</v>
      </c>
      <c r="C217" s="133">
        <v>12</v>
      </c>
      <c r="D217" s="75"/>
    </row>
    <row r="218" spans="1:4" x14ac:dyDescent="0.25">
      <c r="A218" s="75">
        <v>44321</v>
      </c>
      <c r="C218" s="133">
        <v>12</v>
      </c>
      <c r="D218" s="75"/>
    </row>
    <row r="219" spans="1:4" x14ac:dyDescent="0.25">
      <c r="A219" s="75">
        <v>44322</v>
      </c>
      <c r="C219" s="133">
        <v>13</v>
      </c>
      <c r="D219" s="75"/>
    </row>
    <row r="220" spans="1:4" x14ac:dyDescent="0.25">
      <c r="A220" s="75">
        <v>44323</v>
      </c>
      <c r="C220" s="133">
        <v>11</v>
      </c>
      <c r="D220" s="75"/>
    </row>
    <row r="221" spans="1:4" x14ac:dyDescent="0.25">
      <c r="A221" s="75">
        <v>44324</v>
      </c>
      <c r="C221" s="133">
        <v>11</v>
      </c>
      <c r="D221" s="75"/>
    </row>
    <row r="222" spans="1:4" x14ac:dyDescent="0.25">
      <c r="A222" s="75">
        <v>44325</v>
      </c>
      <c r="C222" s="133">
        <v>11</v>
      </c>
      <c r="D222" s="75"/>
    </row>
    <row r="223" spans="1:4" x14ac:dyDescent="0.25">
      <c r="A223" s="75">
        <v>44326</v>
      </c>
      <c r="C223" s="133">
        <v>11</v>
      </c>
      <c r="D223" s="75"/>
    </row>
    <row r="224" spans="1:4" x14ac:dyDescent="0.25">
      <c r="A224" s="75">
        <v>44327</v>
      </c>
      <c r="C224" s="133">
        <v>10</v>
      </c>
      <c r="D224" s="75"/>
    </row>
    <row r="225" spans="1:4" x14ac:dyDescent="0.25">
      <c r="A225" s="75">
        <v>44328</v>
      </c>
      <c r="C225" s="133">
        <v>12</v>
      </c>
      <c r="D225" s="75"/>
    </row>
    <row r="226" spans="1:4" x14ac:dyDescent="0.25">
      <c r="A226" s="75">
        <v>44329</v>
      </c>
      <c r="C226" s="133">
        <v>14</v>
      </c>
      <c r="D226" s="75"/>
    </row>
    <row r="227" spans="1:4" x14ac:dyDescent="0.25">
      <c r="A227" s="75">
        <v>44330</v>
      </c>
      <c r="C227" s="133">
        <v>10</v>
      </c>
      <c r="D227" s="75"/>
    </row>
    <row r="228" spans="1:4" x14ac:dyDescent="0.25">
      <c r="A228" s="75">
        <v>44331</v>
      </c>
      <c r="C228" s="133">
        <v>10</v>
      </c>
      <c r="D228" s="75"/>
    </row>
    <row r="229" spans="1:4" x14ac:dyDescent="0.25">
      <c r="A229" s="75">
        <v>44332</v>
      </c>
      <c r="C229" s="133">
        <v>10</v>
      </c>
      <c r="D229" s="75"/>
    </row>
    <row r="230" spans="1:4" x14ac:dyDescent="0.25">
      <c r="A230" s="75">
        <v>44333</v>
      </c>
      <c r="C230" s="133">
        <v>10</v>
      </c>
      <c r="D230" s="75"/>
    </row>
    <row r="231" spans="1:4" x14ac:dyDescent="0.25">
      <c r="A231" s="75">
        <v>44334</v>
      </c>
      <c r="C231" s="133">
        <v>10</v>
      </c>
      <c r="D231" s="75"/>
    </row>
    <row r="232" spans="1:4" x14ac:dyDescent="0.25">
      <c r="A232" s="75">
        <v>44335</v>
      </c>
      <c r="C232" s="133">
        <v>10</v>
      </c>
      <c r="D232" s="75"/>
    </row>
    <row r="233" spans="1:4" x14ac:dyDescent="0.25">
      <c r="A233" s="75">
        <v>44336</v>
      </c>
      <c r="C233" s="133">
        <v>8</v>
      </c>
      <c r="D233" s="75"/>
    </row>
    <row r="234" spans="1:4" x14ac:dyDescent="0.25">
      <c r="A234" s="75">
        <v>44337</v>
      </c>
      <c r="C234" s="133">
        <v>7</v>
      </c>
      <c r="D234" s="75"/>
    </row>
    <row r="235" spans="1:4" x14ac:dyDescent="0.25">
      <c r="A235" s="75">
        <v>44338</v>
      </c>
      <c r="C235" s="133">
        <v>8</v>
      </c>
      <c r="D235" s="75"/>
    </row>
    <row r="236" spans="1:4" x14ac:dyDescent="0.25">
      <c r="A236" s="75">
        <v>44339</v>
      </c>
      <c r="C236" s="133">
        <v>6</v>
      </c>
      <c r="D236" s="75"/>
    </row>
    <row r="237" spans="1:4" x14ac:dyDescent="0.25">
      <c r="A237" s="75">
        <v>44340</v>
      </c>
      <c r="C237" s="133">
        <v>7</v>
      </c>
      <c r="D237" s="75"/>
    </row>
    <row r="238" spans="1:4" x14ac:dyDescent="0.25">
      <c r="A238" s="75">
        <v>44341</v>
      </c>
      <c r="C238" s="133">
        <v>7</v>
      </c>
      <c r="D238" s="75"/>
    </row>
    <row r="239" spans="1:4" x14ac:dyDescent="0.25">
      <c r="A239" s="75">
        <v>44342</v>
      </c>
      <c r="C239" s="133">
        <v>7</v>
      </c>
      <c r="D239" s="75"/>
    </row>
    <row r="240" spans="1:4" x14ac:dyDescent="0.25">
      <c r="A240" s="75">
        <v>44343</v>
      </c>
      <c r="C240" s="133">
        <v>7</v>
      </c>
      <c r="D240" s="75"/>
    </row>
    <row r="241" spans="1:4" x14ac:dyDescent="0.25">
      <c r="A241" s="75">
        <v>44344</v>
      </c>
      <c r="C241" s="133">
        <v>6</v>
      </c>
      <c r="D241" s="75"/>
    </row>
    <row r="242" spans="1:4" x14ac:dyDescent="0.25">
      <c r="A242" s="75">
        <v>44345</v>
      </c>
      <c r="C242" s="133">
        <v>5</v>
      </c>
      <c r="D242" s="75"/>
    </row>
    <row r="243" spans="1:4" x14ac:dyDescent="0.25">
      <c r="A243" s="75">
        <v>44346</v>
      </c>
      <c r="C243" s="133">
        <v>4</v>
      </c>
      <c r="D243" s="75"/>
    </row>
    <row r="244" spans="1:4" x14ac:dyDescent="0.25">
      <c r="A244" s="75">
        <v>44347</v>
      </c>
      <c r="C244" s="133">
        <v>5</v>
      </c>
      <c r="D244" s="75"/>
    </row>
    <row r="245" spans="1:4" x14ac:dyDescent="0.25">
      <c r="A245" s="75">
        <v>44348</v>
      </c>
      <c r="C245" s="133">
        <v>5</v>
      </c>
      <c r="D245" s="7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Home</vt:lpstr>
      <vt:lpstr>Dist Chg Rate</vt:lpstr>
      <vt:lpstr>Calculation_1</vt:lpstr>
      <vt:lpstr>Calculation_2</vt:lpstr>
      <vt:lpstr>Calculation_3</vt:lpstr>
      <vt:lpstr>Calculation_4</vt:lpstr>
      <vt:lpstr>HDD</vt:lpstr>
    </vt:vector>
  </TitlesOfParts>
  <Company>Liberty Utilities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Gray</dc:creator>
  <cp:lastModifiedBy>Dennis Gray</cp:lastModifiedBy>
  <dcterms:created xsi:type="dcterms:W3CDTF">2019-01-31T20:22:07Z</dcterms:created>
  <dcterms:modified xsi:type="dcterms:W3CDTF">2020-12-09T21:17:14Z</dcterms:modified>
</cp:coreProperties>
</file>