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Public\EnergyProcurement\Granite State RFP Files\"/>
    </mc:Choice>
  </mc:AlternateContent>
  <xr:revisionPtr revIDLastSave="0" documentId="8_{FA71AD9B-760D-4997-B232-E564DCC37A95}" xr6:coauthVersionLast="47" xr6:coauthVersionMax="47" xr10:uidLastSave="{00000000-0000-0000-0000-000000000000}"/>
  <bookViews>
    <workbookView xWindow="345" yWindow="2310" windowWidth="25275" windowHeight="12735" xr2:uid="{00000000-000D-0000-FFFF-FFFF00000000}"/>
  </bookViews>
  <sheets>
    <sheet name="Migration Report-Customer Count" sheetId="2" r:id="rId1"/>
    <sheet name="Migration Report-Retail kWh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39" i="2" l="1"/>
  <c r="GH39" i="2"/>
  <c r="GG39" i="2"/>
  <c r="GF39" i="2"/>
  <c r="GE39" i="2"/>
  <c r="GD39" i="2"/>
  <c r="GC39" i="2"/>
  <c r="GB39" i="2"/>
  <c r="GA39" i="2"/>
  <c r="GI38" i="2"/>
  <c r="GH38" i="2"/>
  <c r="GG38" i="2"/>
  <c r="GF38" i="2"/>
  <c r="GE38" i="2"/>
  <c r="GD38" i="2"/>
  <c r="GC38" i="2"/>
  <c r="GB38" i="2"/>
  <c r="GA38" i="2"/>
  <c r="GI37" i="2"/>
  <c r="GH37" i="2"/>
  <c r="GG37" i="2"/>
  <c r="GF37" i="2"/>
  <c r="GE37" i="2"/>
  <c r="GD37" i="2"/>
  <c r="GC37" i="2"/>
  <c r="GB37" i="2"/>
  <c r="GA37" i="2"/>
  <c r="GI36" i="2"/>
  <c r="GH36" i="2"/>
  <c r="GG36" i="2"/>
  <c r="GF36" i="2"/>
  <c r="GE36" i="2"/>
  <c r="GD36" i="2"/>
  <c r="GC36" i="2"/>
  <c r="GB36" i="2"/>
  <c r="GA36" i="2"/>
  <c r="GI35" i="2"/>
  <c r="GH35" i="2"/>
  <c r="GG35" i="2"/>
  <c r="GF35" i="2"/>
  <c r="GE35" i="2"/>
  <c r="GD35" i="2"/>
  <c r="GC35" i="2"/>
  <c r="GB35" i="2"/>
  <c r="GA35" i="2"/>
  <c r="GI34" i="2"/>
  <c r="GH34" i="2"/>
  <c r="GG34" i="2"/>
  <c r="GF34" i="2"/>
  <c r="GE34" i="2"/>
  <c r="GD34" i="2"/>
  <c r="GC34" i="2"/>
  <c r="GB34" i="2"/>
  <c r="GA34" i="2"/>
  <c r="GI33" i="2"/>
  <c r="GH33" i="2"/>
  <c r="GG33" i="2"/>
  <c r="GF33" i="2"/>
  <c r="GE33" i="2"/>
  <c r="GD33" i="2"/>
  <c r="GC33" i="2"/>
  <c r="GB33" i="2"/>
  <c r="GA33" i="2"/>
  <c r="GI32" i="2"/>
  <c r="GH32" i="2"/>
  <c r="GG32" i="2"/>
  <c r="GF32" i="2"/>
  <c r="GE32" i="2"/>
  <c r="GD32" i="2"/>
  <c r="GC32" i="2"/>
  <c r="GB32" i="2"/>
  <c r="GA32" i="2"/>
  <c r="GI31" i="2"/>
  <c r="GH31" i="2"/>
  <c r="GG31" i="2"/>
  <c r="GF31" i="2"/>
  <c r="GE31" i="2"/>
  <c r="GD31" i="2"/>
  <c r="GC31" i="2"/>
  <c r="GB31" i="2"/>
  <c r="GA31" i="2"/>
  <c r="GI39" i="3"/>
  <c r="GH39" i="3"/>
  <c r="GG39" i="3"/>
  <c r="GF39" i="3"/>
  <c r="GE39" i="3"/>
  <c r="GD39" i="3"/>
  <c r="GC39" i="3"/>
  <c r="GB39" i="3"/>
  <c r="GA39" i="3"/>
  <c r="GI38" i="3"/>
  <c r="GH38" i="3"/>
  <c r="GG38" i="3"/>
  <c r="GF38" i="3"/>
  <c r="GE38" i="3"/>
  <c r="GD38" i="3"/>
  <c r="GC38" i="3"/>
  <c r="GB38" i="3"/>
  <c r="GA38" i="3"/>
  <c r="GI37" i="3"/>
  <c r="GH37" i="3"/>
  <c r="GG37" i="3"/>
  <c r="GF37" i="3"/>
  <c r="GE37" i="3"/>
  <c r="GD37" i="3"/>
  <c r="GC37" i="3"/>
  <c r="GB37" i="3"/>
  <c r="GA37" i="3"/>
  <c r="GI36" i="3"/>
  <c r="GH36" i="3"/>
  <c r="GG36" i="3"/>
  <c r="GF36" i="3"/>
  <c r="GE36" i="3"/>
  <c r="GD36" i="3"/>
  <c r="GC36" i="3"/>
  <c r="GB36" i="3"/>
  <c r="GA36" i="3"/>
  <c r="GI35" i="3"/>
  <c r="GH35" i="3"/>
  <c r="GG35" i="3"/>
  <c r="GF35" i="3"/>
  <c r="GE35" i="3"/>
  <c r="GD35" i="3"/>
  <c r="GC35" i="3"/>
  <c r="GB35" i="3"/>
  <c r="GA35" i="3"/>
  <c r="GI34" i="3"/>
  <c r="GH34" i="3"/>
  <c r="GG34" i="3"/>
  <c r="GF34" i="3"/>
  <c r="GE34" i="3"/>
  <c r="GD34" i="3"/>
  <c r="GC34" i="3"/>
  <c r="GB34" i="3"/>
  <c r="GA34" i="3"/>
  <c r="GI33" i="3"/>
  <c r="GH33" i="3"/>
  <c r="GG33" i="3"/>
  <c r="GF33" i="3"/>
  <c r="GE33" i="3"/>
  <c r="GD33" i="3"/>
  <c r="GC33" i="3"/>
  <c r="GB33" i="3"/>
  <c r="GA33" i="3"/>
  <c r="GI32" i="3"/>
  <c r="GH32" i="3"/>
  <c r="GG32" i="3"/>
  <c r="GF32" i="3"/>
  <c r="GE32" i="3"/>
  <c r="GD32" i="3"/>
  <c r="GC32" i="3"/>
  <c r="GB32" i="3"/>
  <c r="GA32" i="3"/>
  <c r="GI31" i="3"/>
  <c r="GH31" i="3"/>
  <c r="GG31" i="3"/>
  <c r="GF31" i="3"/>
  <c r="GE31" i="3"/>
  <c r="GD31" i="3"/>
  <c r="GC31" i="3"/>
  <c r="GB31" i="3"/>
  <c r="GA31" i="3"/>
  <c r="GF29" i="2"/>
  <c r="GE29" i="2"/>
  <c r="GD29" i="2"/>
  <c r="GF14" i="2"/>
  <c r="GE14" i="2"/>
  <c r="GD14" i="2"/>
  <c r="FZ39" i="2" l="1"/>
  <c r="FY39" i="2"/>
  <c r="FX39" i="2"/>
  <c r="FZ38" i="2"/>
  <c r="FY38" i="2"/>
  <c r="FX38" i="2"/>
  <c r="FZ37" i="2"/>
  <c r="FY37" i="2"/>
  <c r="FX37" i="2"/>
  <c r="FZ36" i="2"/>
  <c r="FY36" i="2"/>
  <c r="FX36" i="2"/>
  <c r="FZ35" i="2"/>
  <c r="FY35" i="2"/>
  <c r="FX35" i="2"/>
  <c r="FZ34" i="2"/>
  <c r="FY34" i="2"/>
  <c r="FX34" i="2"/>
  <c r="FZ33" i="2"/>
  <c r="FY33" i="2"/>
  <c r="FX33" i="2"/>
  <c r="FZ32" i="2"/>
  <c r="FY32" i="2"/>
  <c r="FX32" i="2"/>
  <c r="FZ31" i="2"/>
  <c r="FY31" i="2"/>
  <c r="FX31" i="2"/>
  <c r="FZ39" i="3"/>
  <c r="FY39" i="3"/>
  <c r="FX39" i="3"/>
  <c r="FZ38" i="3"/>
  <c r="FY38" i="3"/>
  <c r="FX38" i="3"/>
  <c r="FZ37" i="3"/>
  <c r="FY37" i="3"/>
  <c r="FX37" i="3"/>
  <c r="FZ36" i="3"/>
  <c r="FY36" i="3"/>
  <c r="FX36" i="3"/>
  <c r="FZ35" i="3"/>
  <c r="FY35" i="3"/>
  <c r="FX35" i="3"/>
  <c r="FZ34" i="3"/>
  <c r="FY34" i="3"/>
  <c r="FX34" i="3"/>
  <c r="FZ33" i="3"/>
  <c r="FY33" i="3"/>
  <c r="FX33" i="3"/>
  <c r="FZ32" i="3"/>
  <c r="FY32" i="3"/>
  <c r="FX32" i="3"/>
  <c r="FZ31" i="3"/>
  <c r="FY31" i="3"/>
  <c r="FX31" i="3"/>
  <c r="FW38" i="2" l="1"/>
  <c r="FV38" i="2"/>
  <c r="FU38" i="2"/>
  <c r="FW37" i="2"/>
  <c r="FV37" i="2"/>
  <c r="FU37" i="2"/>
  <c r="FW36" i="2"/>
  <c r="FV36" i="2"/>
  <c r="FU36" i="2"/>
  <c r="FW35" i="2"/>
  <c r="FV35" i="2"/>
  <c r="FU35" i="2"/>
  <c r="FW34" i="2"/>
  <c r="FV34" i="2"/>
  <c r="FU34" i="2"/>
  <c r="FW33" i="2"/>
  <c r="FV33" i="2"/>
  <c r="FU33" i="2"/>
  <c r="FW31" i="2"/>
  <c r="FV31" i="2"/>
  <c r="FU31" i="2"/>
  <c r="FW38" i="3"/>
  <c r="FV38" i="3"/>
  <c r="FU38" i="3"/>
  <c r="FW37" i="3"/>
  <c r="FV37" i="3"/>
  <c r="FU37" i="3"/>
  <c r="FW36" i="3"/>
  <c r="FV36" i="3"/>
  <c r="FU36" i="3"/>
  <c r="FW35" i="3"/>
  <c r="FV35" i="3"/>
  <c r="FU35" i="3"/>
  <c r="FW34" i="3"/>
  <c r="FV34" i="3"/>
  <c r="FU34" i="3"/>
  <c r="FW33" i="3"/>
  <c r="FV33" i="3"/>
  <c r="FU33" i="3"/>
  <c r="FW32" i="3"/>
  <c r="FV32" i="3"/>
  <c r="FU32" i="3"/>
  <c r="FW31" i="3"/>
  <c r="FV31" i="3"/>
  <c r="FU31" i="3"/>
  <c r="FW29" i="2" l="1"/>
  <c r="FV29" i="2"/>
  <c r="FU29" i="2"/>
  <c r="FW7" i="2"/>
  <c r="FV7" i="2"/>
  <c r="FU7" i="2"/>
  <c r="FU32" i="2" s="1"/>
  <c r="FW29" i="3"/>
  <c r="FV29" i="3"/>
  <c r="FU29" i="3"/>
  <c r="FW14" i="3"/>
  <c r="FV14" i="3"/>
  <c r="FU14" i="3"/>
  <c r="FU39" i="3" s="1"/>
  <c r="FV14" i="2" l="1"/>
  <c r="FV39" i="2" s="1"/>
  <c r="FV32" i="2"/>
  <c r="FW14" i="2"/>
  <c r="FW39" i="2" s="1"/>
  <c r="FW32" i="2"/>
  <c r="FV39" i="3"/>
  <c r="FU14" i="2"/>
  <c r="FU39" i="2" s="1"/>
  <c r="FW39" i="3"/>
  <c r="FT39" i="2"/>
  <c r="FS39" i="2"/>
  <c r="FR39" i="2"/>
  <c r="FT38" i="2"/>
  <c r="FS38" i="2"/>
  <c r="FR38" i="2"/>
  <c r="FT37" i="2"/>
  <c r="FS37" i="2"/>
  <c r="FR37" i="2"/>
  <c r="FT36" i="2"/>
  <c r="FS36" i="2"/>
  <c r="FR36" i="2"/>
  <c r="FT35" i="2"/>
  <c r="FS35" i="2"/>
  <c r="FR35" i="2"/>
  <c r="FT34" i="2"/>
  <c r="FS34" i="2"/>
  <c r="FR34" i="2"/>
  <c r="FT33" i="2"/>
  <c r="FS33" i="2"/>
  <c r="FR33" i="2"/>
  <c r="FT32" i="2"/>
  <c r="FS32" i="2"/>
  <c r="FR32" i="2"/>
  <c r="FT31" i="2"/>
  <c r="FS31" i="2"/>
  <c r="FR31" i="2"/>
  <c r="FT39" i="3"/>
  <c r="FS39" i="3"/>
  <c r="FR39" i="3"/>
  <c r="FT38" i="3"/>
  <c r="FS38" i="3"/>
  <c r="FR38" i="3"/>
  <c r="FT37" i="3"/>
  <c r="FS37" i="3"/>
  <c r="FR37" i="3"/>
  <c r="FT36" i="3"/>
  <c r="FS36" i="3"/>
  <c r="FR36" i="3"/>
  <c r="FT35" i="3"/>
  <c r="FS35" i="3"/>
  <c r="FR35" i="3"/>
  <c r="FT34" i="3"/>
  <c r="FS34" i="3"/>
  <c r="FR34" i="3"/>
  <c r="FT33" i="3"/>
  <c r="FS33" i="3"/>
  <c r="FR33" i="3"/>
  <c r="FT32" i="3"/>
  <c r="FS32" i="3"/>
  <c r="FR32" i="3"/>
  <c r="FT31" i="3"/>
  <c r="FS31" i="3"/>
  <c r="FR31" i="3"/>
  <c r="FQ39" i="3" l="1"/>
  <c r="FP39" i="3"/>
  <c r="FO39" i="3"/>
  <c r="FQ38" i="3"/>
  <c r="FP38" i="3"/>
  <c r="FO38" i="3"/>
  <c r="FQ37" i="3"/>
  <c r="FP37" i="3"/>
  <c r="FO37" i="3"/>
  <c r="FQ36" i="3"/>
  <c r="FP36" i="3"/>
  <c r="FO36" i="3"/>
  <c r="FQ35" i="3"/>
  <c r="FP35" i="3"/>
  <c r="FO35" i="3"/>
  <c r="FQ34" i="3"/>
  <c r="FP34" i="3"/>
  <c r="FO34" i="3"/>
  <c r="FQ33" i="3"/>
  <c r="FP33" i="3"/>
  <c r="FO33" i="3"/>
  <c r="FQ32" i="3"/>
  <c r="FP32" i="3"/>
  <c r="FO32" i="3"/>
  <c r="FQ31" i="3"/>
  <c r="FP31" i="3"/>
  <c r="FO31" i="3"/>
  <c r="FQ39" i="2"/>
  <c r="FP39" i="2"/>
  <c r="FO39" i="2"/>
  <c r="FQ38" i="2"/>
  <c r="FP38" i="2"/>
  <c r="FO38" i="2"/>
  <c r="FQ37" i="2"/>
  <c r="FP37" i="2"/>
  <c r="FO37" i="2"/>
  <c r="FQ36" i="2"/>
  <c r="FP36" i="2"/>
  <c r="FO36" i="2"/>
  <c r="FQ35" i="2"/>
  <c r="FP35" i="2"/>
  <c r="FO35" i="2"/>
  <c r="FQ34" i="2"/>
  <c r="FP34" i="2"/>
  <c r="FO34" i="2"/>
  <c r="FQ33" i="2"/>
  <c r="FP33" i="2"/>
  <c r="FO33" i="2"/>
  <c r="FQ32" i="2"/>
  <c r="FP32" i="2"/>
  <c r="FO32" i="2"/>
  <c r="FQ31" i="2"/>
  <c r="FP31" i="2"/>
  <c r="FO31" i="2"/>
  <c r="FB46" i="3" l="1"/>
  <c r="FN47" i="3"/>
  <c r="FN46" i="3"/>
  <c r="FN48" i="3" l="1"/>
  <c r="FN39" i="2"/>
  <c r="FM39" i="2"/>
  <c r="FL39" i="2"/>
  <c r="FK39" i="2"/>
  <c r="FJ39" i="2"/>
  <c r="FI39" i="2"/>
  <c r="FN38" i="2"/>
  <c r="FM38" i="2"/>
  <c r="FL38" i="2"/>
  <c r="FK38" i="2"/>
  <c r="FJ38" i="2"/>
  <c r="FI38" i="2"/>
  <c r="FN37" i="2"/>
  <c r="FM37" i="2"/>
  <c r="FL37" i="2"/>
  <c r="FK37" i="2"/>
  <c r="FJ37" i="2"/>
  <c r="FI37" i="2"/>
  <c r="FN36" i="2"/>
  <c r="FM36" i="2"/>
  <c r="FL36" i="2"/>
  <c r="FK36" i="2"/>
  <c r="FJ36" i="2"/>
  <c r="FI36" i="2"/>
  <c r="FN35" i="2"/>
  <c r="FM35" i="2"/>
  <c r="FL35" i="2"/>
  <c r="FK35" i="2"/>
  <c r="FJ35" i="2"/>
  <c r="FI35" i="2"/>
  <c r="FN34" i="2"/>
  <c r="FM34" i="2"/>
  <c r="FL34" i="2"/>
  <c r="FK34" i="2"/>
  <c r="FJ34" i="2"/>
  <c r="FI34" i="2"/>
  <c r="FN33" i="2"/>
  <c r="FM33" i="2"/>
  <c r="FL33" i="2"/>
  <c r="FK33" i="2"/>
  <c r="FJ33" i="2"/>
  <c r="FI33" i="2"/>
  <c r="FN32" i="2"/>
  <c r="FM32" i="2"/>
  <c r="FL32" i="2"/>
  <c r="FK32" i="2"/>
  <c r="FJ32" i="2"/>
  <c r="FI32" i="2"/>
  <c r="FN31" i="2"/>
  <c r="FM31" i="2"/>
  <c r="FL31" i="2"/>
  <c r="FK31" i="2"/>
  <c r="FJ31" i="2"/>
  <c r="FI31" i="2"/>
  <c r="FN39" i="3"/>
  <c r="FM39" i="3"/>
  <c r="FL39" i="3"/>
  <c r="FK39" i="3"/>
  <c r="FJ39" i="3"/>
  <c r="FI39" i="3"/>
  <c r="FN38" i="3"/>
  <c r="FM38" i="3"/>
  <c r="FL38" i="3"/>
  <c r="FK38" i="3"/>
  <c r="FJ38" i="3"/>
  <c r="FI38" i="3"/>
  <c r="FN37" i="3"/>
  <c r="FM37" i="3"/>
  <c r="FL37" i="3"/>
  <c r="FK37" i="3"/>
  <c r="FJ37" i="3"/>
  <c r="FI37" i="3"/>
  <c r="FN36" i="3"/>
  <c r="FM36" i="3"/>
  <c r="FL36" i="3"/>
  <c r="FK36" i="3"/>
  <c r="FJ36" i="3"/>
  <c r="FI36" i="3"/>
  <c r="FN35" i="3"/>
  <c r="FM35" i="3"/>
  <c r="FL35" i="3"/>
  <c r="FK35" i="3"/>
  <c r="FJ35" i="3"/>
  <c r="FI35" i="3"/>
  <c r="FN34" i="3"/>
  <c r="FM34" i="3"/>
  <c r="FL34" i="3"/>
  <c r="FK34" i="3"/>
  <c r="FJ34" i="3"/>
  <c r="FI34" i="3"/>
  <c r="FN33" i="3"/>
  <c r="FM33" i="3"/>
  <c r="FL33" i="3"/>
  <c r="FK33" i="3"/>
  <c r="FJ33" i="3"/>
  <c r="FI33" i="3"/>
  <c r="FN32" i="3"/>
  <c r="FM32" i="3"/>
  <c r="FL32" i="3"/>
  <c r="FK32" i="3"/>
  <c r="FJ32" i="3"/>
  <c r="FI32" i="3"/>
  <c r="FN31" i="3"/>
  <c r="FM31" i="3"/>
  <c r="FL31" i="3"/>
  <c r="FK31" i="3"/>
  <c r="FJ31" i="3"/>
  <c r="FI31" i="3"/>
  <c r="FH39" i="2" l="1"/>
  <c r="FG39" i="2"/>
  <c r="FF39" i="2"/>
  <c r="FE39" i="2"/>
  <c r="FD39" i="2"/>
  <c r="FC39" i="2"/>
  <c r="FH38" i="2"/>
  <c r="FG38" i="2"/>
  <c r="FF38" i="2"/>
  <c r="FE38" i="2"/>
  <c r="FD38" i="2"/>
  <c r="FC38" i="2"/>
  <c r="FH37" i="2"/>
  <c r="FG37" i="2"/>
  <c r="FF37" i="2"/>
  <c r="FE37" i="2"/>
  <c r="FD37" i="2"/>
  <c r="FC37" i="2"/>
  <c r="FH36" i="2"/>
  <c r="FG36" i="2"/>
  <c r="FF36" i="2"/>
  <c r="FE36" i="2"/>
  <c r="FD36" i="2"/>
  <c r="FC36" i="2"/>
  <c r="FH35" i="2"/>
  <c r="FG35" i="2"/>
  <c r="FF35" i="2"/>
  <c r="FE35" i="2"/>
  <c r="FD35" i="2"/>
  <c r="FC35" i="2"/>
  <c r="FH34" i="2"/>
  <c r="FG34" i="2"/>
  <c r="FF34" i="2"/>
  <c r="FE34" i="2"/>
  <c r="FD34" i="2"/>
  <c r="FC34" i="2"/>
  <c r="FH33" i="2"/>
  <c r="FG33" i="2"/>
  <c r="FF33" i="2"/>
  <c r="FE33" i="2"/>
  <c r="FD33" i="2"/>
  <c r="FC33" i="2"/>
  <c r="FH32" i="2"/>
  <c r="FG32" i="2"/>
  <c r="FF32" i="2"/>
  <c r="FE32" i="2"/>
  <c r="FD32" i="2"/>
  <c r="FC32" i="2"/>
  <c r="FH31" i="2"/>
  <c r="FG31" i="2"/>
  <c r="FF31" i="2"/>
  <c r="FE31" i="2"/>
  <c r="FD31" i="2"/>
  <c r="FC31" i="2"/>
  <c r="FH39" i="3"/>
  <c r="FG39" i="3"/>
  <c r="FF39" i="3"/>
  <c r="FE39" i="3"/>
  <c r="FD39" i="3"/>
  <c r="FC39" i="3"/>
  <c r="FH38" i="3"/>
  <c r="FG38" i="3"/>
  <c r="FF38" i="3"/>
  <c r="FE38" i="3"/>
  <c r="FD38" i="3"/>
  <c r="FC38" i="3"/>
  <c r="FH37" i="3"/>
  <c r="FG37" i="3"/>
  <c r="FF37" i="3"/>
  <c r="FE37" i="3"/>
  <c r="FD37" i="3"/>
  <c r="FC37" i="3"/>
  <c r="FH36" i="3"/>
  <c r="FG36" i="3"/>
  <c r="FF36" i="3"/>
  <c r="FE36" i="3"/>
  <c r="FD36" i="3"/>
  <c r="FC36" i="3"/>
  <c r="FH35" i="3"/>
  <c r="FG35" i="3"/>
  <c r="FF35" i="3"/>
  <c r="FE35" i="3"/>
  <c r="FD35" i="3"/>
  <c r="FC35" i="3"/>
  <c r="FH34" i="3"/>
  <c r="FG34" i="3"/>
  <c r="FF34" i="3"/>
  <c r="FE34" i="3"/>
  <c r="FD34" i="3"/>
  <c r="FC34" i="3"/>
  <c r="FH33" i="3"/>
  <c r="FG33" i="3"/>
  <c r="FF33" i="3"/>
  <c r="FE33" i="3"/>
  <c r="FD33" i="3"/>
  <c r="FC33" i="3"/>
  <c r="FH32" i="3"/>
  <c r="FG32" i="3"/>
  <c r="FF32" i="3"/>
  <c r="FE32" i="3"/>
  <c r="FD32" i="3"/>
  <c r="FC32" i="3"/>
  <c r="FH31" i="3"/>
  <c r="FG31" i="3"/>
  <c r="FF31" i="3"/>
  <c r="FE31" i="3"/>
  <c r="FD31" i="3"/>
  <c r="FC31" i="3"/>
  <c r="FN43" i="3" l="1"/>
  <c r="FN41" i="3"/>
  <c r="FB39" i="2"/>
  <c r="FA39" i="2"/>
  <c r="EZ39" i="2"/>
  <c r="EY39" i="2"/>
  <c r="EX39" i="2"/>
  <c r="EW39" i="2"/>
  <c r="FB38" i="2"/>
  <c r="FA38" i="2"/>
  <c r="EZ38" i="2"/>
  <c r="EY38" i="2"/>
  <c r="EX38" i="2"/>
  <c r="EW38" i="2"/>
  <c r="FB37" i="2"/>
  <c r="FA37" i="2"/>
  <c r="EZ37" i="2"/>
  <c r="EY37" i="2"/>
  <c r="EX37" i="2"/>
  <c r="EW37" i="2"/>
  <c r="FB36" i="2"/>
  <c r="FA36" i="2"/>
  <c r="EZ36" i="2"/>
  <c r="EY36" i="2"/>
  <c r="EX36" i="2"/>
  <c r="EW36" i="2"/>
  <c r="FB35" i="2"/>
  <c r="FA35" i="2"/>
  <c r="EZ35" i="2"/>
  <c r="EY35" i="2"/>
  <c r="EX35" i="2"/>
  <c r="EW35" i="2"/>
  <c r="FB34" i="2"/>
  <c r="FA34" i="2"/>
  <c r="EZ34" i="2"/>
  <c r="EY34" i="2"/>
  <c r="EX34" i="2"/>
  <c r="EW34" i="2"/>
  <c r="FB33" i="2"/>
  <c r="FA33" i="2"/>
  <c r="EZ33" i="2"/>
  <c r="EY33" i="2"/>
  <c r="EX33" i="2"/>
  <c r="EW33" i="2"/>
  <c r="FB32" i="2"/>
  <c r="FA32" i="2"/>
  <c r="EZ32" i="2"/>
  <c r="EY32" i="2"/>
  <c r="EX32" i="2"/>
  <c r="EW32" i="2"/>
  <c r="FB31" i="2"/>
  <c r="FA31" i="2"/>
  <c r="EZ31" i="2"/>
  <c r="EY31" i="2"/>
  <c r="EX31" i="2"/>
  <c r="EW31" i="2"/>
  <c r="FB39" i="3"/>
  <c r="FA39" i="3"/>
  <c r="EZ39" i="3"/>
  <c r="FB38" i="3"/>
  <c r="FA38" i="3"/>
  <c r="EZ38" i="3"/>
  <c r="EY38" i="3"/>
  <c r="EX38" i="3"/>
  <c r="EW38" i="3"/>
  <c r="FB37" i="3"/>
  <c r="FA37" i="3"/>
  <c r="EZ37" i="3"/>
  <c r="EY37" i="3"/>
  <c r="EX37" i="3"/>
  <c r="EW37" i="3"/>
  <c r="FB36" i="3"/>
  <c r="FA36" i="3"/>
  <c r="EZ36" i="3"/>
  <c r="EY36" i="3"/>
  <c r="EX36" i="3"/>
  <c r="EW36" i="3"/>
  <c r="FB35" i="3"/>
  <c r="FA35" i="3"/>
  <c r="EZ35" i="3"/>
  <c r="EY35" i="3"/>
  <c r="EX35" i="3"/>
  <c r="EW35" i="3"/>
  <c r="FB34" i="3"/>
  <c r="FA34" i="3"/>
  <c r="EZ34" i="3"/>
  <c r="EY34" i="3"/>
  <c r="EX34" i="3"/>
  <c r="EW34" i="3"/>
  <c r="FB33" i="3"/>
  <c r="FA33" i="3"/>
  <c r="EZ33" i="3"/>
  <c r="EY33" i="3"/>
  <c r="EX33" i="3"/>
  <c r="EW33" i="3"/>
  <c r="FB32" i="3"/>
  <c r="FA32" i="3"/>
  <c r="EZ32" i="3"/>
  <c r="EY32" i="3"/>
  <c r="EX32" i="3"/>
  <c r="EW32" i="3"/>
  <c r="FB31" i="3"/>
  <c r="FA31" i="3"/>
  <c r="EZ31" i="3"/>
  <c r="EY31" i="3"/>
  <c r="EX31" i="3"/>
  <c r="EW31" i="3"/>
  <c r="FN42" i="3" l="1"/>
  <c r="EY29" i="3"/>
  <c r="EY39" i="3" s="1"/>
  <c r="EX29" i="3"/>
  <c r="EX39" i="3" s="1"/>
  <c r="EW29" i="3"/>
  <c r="EW39" i="3" l="1"/>
  <c r="FB47" i="3"/>
  <c r="FB48" i="3" s="1"/>
  <c r="EV39" i="3"/>
  <c r="EU39" i="3"/>
  <c r="ET39" i="3"/>
  <c r="EV38" i="3"/>
  <c r="EU38" i="3"/>
  <c r="ET38" i="3"/>
  <c r="EV37" i="3"/>
  <c r="EU37" i="3"/>
  <c r="ET37" i="3"/>
  <c r="EV36" i="3"/>
  <c r="EU36" i="3"/>
  <c r="ET36" i="3"/>
  <c r="EV35" i="3"/>
  <c r="EU35" i="3"/>
  <c r="ET35" i="3"/>
  <c r="EV34" i="3"/>
  <c r="EU34" i="3"/>
  <c r="ET34" i="3"/>
  <c r="EV33" i="3"/>
  <c r="EU33" i="3"/>
  <c r="ET33" i="3"/>
  <c r="EV32" i="3"/>
  <c r="EU32" i="3"/>
  <c r="ET32" i="3"/>
  <c r="EV31" i="3"/>
  <c r="EU31" i="3"/>
  <c r="ET31" i="3"/>
  <c r="EV39" i="2"/>
  <c r="EU39" i="2"/>
  <c r="ET39" i="2"/>
  <c r="EV38" i="2"/>
  <c r="EU38" i="2"/>
  <c r="ET38" i="2"/>
  <c r="EV37" i="2"/>
  <c r="EU37" i="2"/>
  <c r="ET37" i="2"/>
  <c r="EV36" i="2"/>
  <c r="EU36" i="2"/>
  <c r="ET36" i="2"/>
  <c r="EV35" i="2"/>
  <c r="EU35" i="2"/>
  <c r="ET35" i="2"/>
  <c r="EV34" i="2"/>
  <c r="EU34" i="2"/>
  <c r="ET34" i="2"/>
  <c r="EV33" i="2"/>
  <c r="EU33" i="2"/>
  <c r="ET33" i="2"/>
  <c r="EV32" i="2"/>
  <c r="EU32" i="2"/>
  <c r="ET32" i="2"/>
  <c r="EV31" i="2"/>
  <c r="EU31" i="2"/>
  <c r="ET31" i="2"/>
  <c r="ES39" i="2" l="1"/>
  <c r="ER39" i="2"/>
  <c r="EQ39" i="2"/>
  <c r="ES38" i="2"/>
  <c r="ER38" i="2"/>
  <c r="EQ38" i="2"/>
  <c r="ES37" i="2"/>
  <c r="ER37" i="2"/>
  <c r="EQ37" i="2"/>
  <c r="ES36" i="2"/>
  <c r="ER36" i="2"/>
  <c r="EQ36" i="2"/>
  <c r="ES35" i="2"/>
  <c r="ER35" i="2"/>
  <c r="EQ35" i="2"/>
  <c r="ES34" i="2"/>
  <c r="ER34" i="2"/>
  <c r="EQ34" i="2"/>
  <c r="ES33" i="2"/>
  <c r="ER33" i="2"/>
  <c r="EQ33" i="2"/>
  <c r="ES32" i="2"/>
  <c r="ER32" i="2"/>
  <c r="EQ32" i="2"/>
  <c r="ES31" i="2"/>
  <c r="ER31" i="2"/>
  <c r="EQ31" i="2"/>
  <c r="EJ38" i="3" l="1"/>
  <c r="EI38" i="3"/>
  <c r="EH38" i="3"/>
  <c r="EG38" i="3"/>
  <c r="EF38" i="3"/>
  <c r="EE38" i="3"/>
  <c r="EJ37" i="3"/>
  <c r="EI37" i="3"/>
  <c r="EH37" i="3"/>
  <c r="EG37" i="3"/>
  <c r="EF37" i="3"/>
  <c r="EE37" i="3"/>
  <c r="EJ36" i="3"/>
  <c r="EI36" i="3"/>
  <c r="EH36" i="3"/>
  <c r="EG36" i="3"/>
  <c r="EF36" i="3"/>
  <c r="EE36" i="3"/>
  <c r="EJ35" i="3"/>
  <c r="EI35" i="3"/>
  <c r="EH35" i="3"/>
  <c r="EG35" i="3"/>
  <c r="EF35" i="3"/>
  <c r="EE35" i="3"/>
  <c r="EJ34" i="3"/>
  <c r="EI34" i="3"/>
  <c r="EH34" i="3"/>
  <c r="EG34" i="3"/>
  <c r="EF34" i="3"/>
  <c r="EE34" i="3"/>
  <c r="EJ33" i="3"/>
  <c r="EI33" i="3"/>
  <c r="EH33" i="3"/>
  <c r="EG33" i="3"/>
  <c r="EF33" i="3"/>
  <c r="EE33" i="3"/>
  <c r="EJ32" i="3"/>
  <c r="EI32" i="3"/>
  <c r="EH32" i="3"/>
  <c r="EG32" i="3"/>
  <c r="EF32" i="3"/>
  <c r="EE32" i="3"/>
  <c r="EJ31" i="3"/>
  <c r="EI31" i="3"/>
  <c r="EH31" i="3"/>
  <c r="EG31" i="3"/>
  <c r="EF31" i="3"/>
  <c r="EE31" i="3"/>
  <c r="ES39" i="3"/>
  <c r="ER39" i="3"/>
  <c r="EQ39" i="3"/>
  <c r="ES38" i="3"/>
  <c r="ER38" i="3"/>
  <c r="EQ38" i="3"/>
  <c r="ES37" i="3"/>
  <c r="ER37" i="3"/>
  <c r="EQ37" i="3"/>
  <c r="ES36" i="3"/>
  <c r="ER36" i="3"/>
  <c r="EQ36" i="3"/>
  <c r="ES35" i="3"/>
  <c r="ER35" i="3"/>
  <c r="EQ35" i="3"/>
  <c r="ES34" i="3"/>
  <c r="ER34" i="3"/>
  <c r="EQ34" i="3"/>
  <c r="ES33" i="3"/>
  <c r="ER33" i="3"/>
  <c r="EQ33" i="3"/>
  <c r="ES32" i="3"/>
  <c r="ER32" i="3"/>
  <c r="EQ32" i="3"/>
  <c r="ES31" i="3"/>
  <c r="ER31" i="3"/>
  <c r="EQ31" i="3"/>
  <c r="FB43" i="3" l="1"/>
  <c r="EE41" i="3"/>
  <c r="FB41" i="3"/>
  <c r="EQ41" i="3"/>
  <c r="EQ40" i="3"/>
  <c r="EM39" i="2"/>
  <c r="EL39" i="2"/>
  <c r="EK39" i="2"/>
  <c r="EP38" i="2"/>
  <c r="EO38" i="2"/>
  <c r="EN38" i="2"/>
  <c r="EM38" i="2"/>
  <c r="EL38" i="2"/>
  <c r="EK38" i="2"/>
  <c r="EP37" i="2"/>
  <c r="EO37" i="2"/>
  <c r="EN37" i="2"/>
  <c r="EM37" i="2"/>
  <c r="EL37" i="2"/>
  <c r="EK37" i="2"/>
  <c r="EP36" i="2"/>
  <c r="EO36" i="2"/>
  <c r="EN36" i="2"/>
  <c r="EM36" i="2"/>
  <c r="EL36" i="2"/>
  <c r="EK36" i="2"/>
  <c r="EP35" i="2"/>
  <c r="EO35" i="2"/>
  <c r="EN35" i="2"/>
  <c r="EM35" i="2"/>
  <c r="EL35" i="2"/>
  <c r="EK35" i="2"/>
  <c r="EP34" i="2"/>
  <c r="EO34" i="2"/>
  <c r="EN34" i="2"/>
  <c r="EM34" i="2"/>
  <c r="EL34" i="2"/>
  <c r="EK34" i="2"/>
  <c r="EP33" i="2"/>
  <c r="EO33" i="2"/>
  <c r="EN33" i="2"/>
  <c r="EM33" i="2"/>
  <c r="EL33" i="2"/>
  <c r="EK33" i="2"/>
  <c r="EP32" i="2"/>
  <c r="EO32" i="2"/>
  <c r="EN32" i="2"/>
  <c r="EM32" i="2"/>
  <c r="EL32" i="2"/>
  <c r="EK32" i="2"/>
  <c r="EP31" i="2"/>
  <c r="EO31" i="2"/>
  <c r="EN31" i="2"/>
  <c r="EM31" i="2"/>
  <c r="EL31" i="2"/>
  <c r="EK31" i="2"/>
  <c r="EM39" i="3"/>
  <c r="EL39" i="3"/>
  <c r="EK39" i="3"/>
  <c r="EP38" i="3"/>
  <c r="EO38" i="3"/>
  <c r="EN38" i="3"/>
  <c r="EM38" i="3"/>
  <c r="EL38" i="3"/>
  <c r="EK38" i="3"/>
  <c r="EP37" i="3"/>
  <c r="EO37" i="3"/>
  <c r="EN37" i="3"/>
  <c r="EM37" i="3"/>
  <c r="EL37" i="3"/>
  <c r="EK37" i="3"/>
  <c r="EP36" i="3"/>
  <c r="EO36" i="3"/>
  <c r="EN36" i="3"/>
  <c r="EM36" i="3"/>
  <c r="EL36" i="3"/>
  <c r="EK36" i="3"/>
  <c r="EP35" i="3"/>
  <c r="EO35" i="3"/>
  <c r="EN35" i="3"/>
  <c r="EM35" i="3"/>
  <c r="EL35" i="3"/>
  <c r="EK35" i="3"/>
  <c r="EP34" i="3"/>
  <c r="EO34" i="3"/>
  <c r="EN34" i="3"/>
  <c r="EM34" i="3"/>
  <c r="EL34" i="3"/>
  <c r="EK34" i="3"/>
  <c r="EP33" i="3"/>
  <c r="EO33" i="3"/>
  <c r="EN33" i="3"/>
  <c r="EM33" i="3"/>
  <c r="EL33" i="3"/>
  <c r="EK33" i="3"/>
  <c r="EP32" i="3"/>
  <c r="EO32" i="3"/>
  <c r="EN32" i="3"/>
  <c r="EM32" i="3"/>
  <c r="EL32" i="3"/>
  <c r="EK32" i="3"/>
  <c r="EP31" i="3"/>
  <c r="EO31" i="3"/>
  <c r="EN31" i="3"/>
  <c r="EM31" i="3"/>
  <c r="EL31" i="3"/>
  <c r="EK31" i="3"/>
  <c r="FB42" i="3" l="1"/>
  <c r="EP41" i="3"/>
  <c r="EP29" i="3"/>
  <c r="EO29" i="3"/>
  <c r="EN29" i="3"/>
  <c r="EP14" i="3"/>
  <c r="EO14" i="3"/>
  <c r="EN14" i="3"/>
  <c r="EP29" i="2"/>
  <c r="EO29" i="2"/>
  <c r="EN29" i="2"/>
  <c r="EP17" i="2"/>
  <c r="EO17" i="2"/>
  <c r="EN17" i="2"/>
  <c r="EP14" i="2"/>
  <c r="EO14" i="2"/>
  <c r="EN14" i="2"/>
  <c r="EJ29" i="3"/>
  <c r="EI29" i="3"/>
  <c r="EH29" i="3"/>
  <c r="EJ14" i="3"/>
  <c r="EI14" i="3"/>
  <c r="EH14" i="3"/>
  <c r="EJ29" i="2"/>
  <c r="EI29" i="2"/>
  <c r="EH29" i="2"/>
  <c r="EJ14" i="2"/>
  <c r="EI14" i="2"/>
  <c r="EH14" i="2"/>
  <c r="EG29" i="2"/>
  <c r="EF29" i="2"/>
  <c r="EE29" i="2"/>
  <c r="EG14" i="2"/>
  <c r="EF14" i="2"/>
  <c r="EE14" i="2"/>
  <c r="EG29" i="3"/>
  <c r="EF29" i="3"/>
  <c r="EE29" i="3"/>
  <c r="EG14" i="3"/>
  <c r="EF14" i="3"/>
  <c r="EE14" i="3"/>
  <c r="ED29" i="2"/>
  <c r="EC29" i="2"/>
  <c r="EB29" i="2"/>
  <c r="ED17" i="2"/>
  <c r="EC17" i="2"/>
  <c r="EB17" i="2"/>
  <c r="ED14" i="2"/>
  <c r="EC14" i="2"/>
  <c r="EB14" i="2"/>
  <c r="ED29" i="3"/>
  <c r="EC29" i="3"/>
  <c r="EB29" i="3"/>
  <c r="ED17" i="3"/>
  <c r="EC17" i="3"/>
  <c r="EB17" i="3"/>
  <c r="ED14" i="3"/>
  <c r="EC14" i="3"/>
  <c r="EB14" i="3"/>
  <c r="DO29" i="3"/>
  <c r="DN29" i="3"/>
  <c r="DM29" i="3"/>
  <c r="DL29" i="3"/>
  <c r="DK29" i="3"/>
  <c r="DJ29" i="3"/>
  <c r="DO14" i="3"/>
  <c r="DN14" i="3"/>
  <c r="DM14" i="3"/>
  <c r="DL14" i="3"/>
  <c r="DK14" i="3"/>
  <c r="DJ14" i="3"/>
  <c r="DO29" i="2"/>
  <c r="DN29" i="2"/>
  <c r="DM29" i="2"/>
  <c r="DL29" i="2"/>
  <c r="DK29" i="2"/>
  <c r="DJ29" i="2"/>
  <c r="DO14" i="2"/>
  <c r="DN14" i="2"/>
  <c r="DM14" i="2"/>
  <c r="DL14" i="2"/>
  <c r="DK14" i="2"/>
  <c r="DJ14" i="2"/>
  <c r="DF29" i="3"/>
  <c r="DE29" i="3"/>
  <c r="DD29" i="3"/>
  <c r="DF14" i="3"/>
  <c r="DE14" i="3"/>
  <c r="DD14" i="3"/>
  <c r="DF29" i="2"/>
  <c r="DE29" i="2"/>
  <c r="DD29" i="2"/>
  <c r="DF14" i="2"/>
  <c r="DE14" i="2"/>
  <c r="DD14" i="2"/>
  <c r="CZ29" i="3"/>
  <c r="CY29" i="3"/>
  <c r="CX29" i="3"/>
  <c r="CW29" i="3"/>
  <c r="CV29" i="3"/>
  <c r="CU29" i="3"/>
  <c r="CT29" i="3"/>
  <c r="CS29" i="3"/>
  <c r="CR29" i="3"/>
  <c r="CQ29" i="3"/>
  <c r="CP29" i="3"/>
  <c r="CO29" i="3"/>
  <c r="BY29" i="3"/>
  <c r="BX28" i="3"/>
  <c r="BX29" i="3" s="1"/>
  <c r="BW28" i="3"/>
  <c r="BW29" i="3" s="1"/>
  <c r="AL28" i="3"/>
  <c r="AL29" i="3" s="1"/>
  <c r="AK28" i="3"/>
  <c r="AK29" i="3" s="1"/>
  <c r="AJ28" i="3"/>
  <c r="AJ29" i="3" s="1"/>
  <c r="AI28" i="3"/>
  <c r="AI29" i="3"/>
  <c r="AH28" i="3"/>
  <c r="AH29" i="3" s="1"/>
  <c r="AG28" i="3"/>
  <c r="AG29" i="3" s="1"/>
  <c r="AF28" i="3"/>
  <c r="AF29" i="3" s="1"/>
  <c r="AE28" i="3"/>
  <c r="AE29" i="3" s="1"/>
  <c r="AD28" i="3"/>
  <c r="AD29" i="3" s="1"/>
  <c r="AC28" i="3"/>
  <c r="AC29" i="3" s="1"/>
  <c r="AB28" i="3"/>
  <c r="AB29" i="3" s="1"/>
  <c r="AA28" i="3"/>
  <c r="AA29" i="3" s="1"/>
  <c r="Z28" i="3"/>
  <c r="Z29" i="3" s="1"/>
  <c r="Y28" i="3"/>
  <c r="Y29" i="3" s="1"/>
  <c r="X28" i="3"/>
  <c r="X29" i="3" s="1"/>
  <c r="W28" i="3"/>
  <c r="W29" i="3" s="1"/>
  <c r="V28" i="3"/>
  <c r="V29" i="3" s="1"/>
  <c r="U28" i="3"/>
  <c r="U29" i="3" s="1"/>
  <c r="T28" i="3"/>
  <c r="T29" i="3" s="1"/>
  <c r="S28" i="3"/>
  <c r="S29" i="3" s="1"/>
  <c r="R28" i="3"/>
  <c r="R29" i="3" s="1"/>
  <c r="Q28" i="3"/>
  <c r="Q29" i="3" s="1"/>
  <c r="P28" i="3"/>
  <c r="P29" i="3" s="1"/>
  <c r="O26" i="3"/>
  <c r="O25" i="3"/>
  <c r="O24" i="3"/>
  <c r="O23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BY14" i="3"/>
  <c r="BX13" i="3"/>
  <c r="BW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O12" i="3"/>
  <c r="O11" i="3"/>
  <c r="O10" i="3"/>
  <c r="O9" i="3"/>
  <c r="O8" i="3"/>
  <c r="O7" i="3"/>
  <c r="BX6" i="3"/>
  <c r="BX14" i="3" s="1"/>
  <c r="BW6" i="3"/>
  <c r="BW14" i="3" s="1"/>
  <c r="AL6" i="3"/>
  <c r="AL14" i="3" s="1"/>
  <c r="AK6" i="3"/>
  <c r="AJ6" i="3"/>
  <c r="AJ14" i="3" s="1"/>
  <c r="AI6" i="3"/>
  <c r="AH6" i="3"/>
  <c r="AH14" i="3" s="1"/>
  <c r="AG6" i="3"/>
  <c r="AF6" i="3"/>
  <c r="AF14" i="3" s="1"/>
  <c r="AE6" i="3"/>
  <c r="AD6" i="3"/>
  <c r="AC6" i="3"/>
  <c r="AB6" i="3"/>
  <c r="AB14" i="3" s="1"/>
  <c r="AA6" i="3"/>
  <c r="Z6" i="3"/>
  <c r="Z14" i="3" s="1"/>
  <c r="Y6" i="3"/>
  <c r="X6" i="3"/>
  <c r="X14" i="3" s="1"/>
  <c r="W6" i="3"/>
  <c r="V6" i="3"/>
  <c r="U6" i="3"/>
  <c r="U14" i="3" s="1"/>
  <c r="T6" i="3"/>
  <c r="T14" i="3" s="1"/>
  <c r="S6" i="3"/>
  <c r="R6" i="3"/>
  <c r="Q6" i="3"/>
  <c r="P6" i="3"/>
  <c r="O6" i="3"/>
  <c r="CZ29" i="2"/>
  <c r="CY29" i="2"/>
  <c r="CX29" i="2"/>
  <c r="CW29" i="2"/>
  <c r="CV29" i="2"/>
  <c r="CU29" i="2"/>
  <c r="CT29" i="2"/>
  <c r="CS29" i="2"/>
  <c r="CR29" i="2"/>
  <c r="CQ29" i="2"/>
  <c r="CP29" i="2"/>
  <c r="CO29" i="2"/>
  <c r="BY29" i="2"/>
  <c r="BX29" i="2"/>
  <c r="BW29" i="2"/>
  <c r="AL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AK28" i="2"/>
  <c r="AK29" i="2" s="1"/>
  <c r="O26" i="2"/>
  <c r="O25" i="2"/>
  <c r="O24" i="2"/>
  <c r="O21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CZ14" i="2"/>
  <c r="CY14" i="2"/>
  <c r="CX14" i="2"/>
  <c r="CW14" i="2"/>
  <c r="CV14" i="2"/>
  <c r="CU14" i="2"/>
  <c r="CT14" i="2"/>
  <c r="CS14" i="2"/>
  <c r="CR14" i="2"/>
  <c r="CQ14" i="2"/>
  <c r="CP14" i="2"/>
  <c r="BY14" i="2"/>
  <c r="BX14" i="2"/>
  <c r="BW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T14" i="2"/>
  <c r="S14" i="2"/>
  <c r="Q14" i="2"/>
  <c r="U12" i="2"/>
  <c r="U14" i="2" s="1"/>
  <c r="R12" i="2"/>
  <c r="R14" i="2" s="1"/>
  <c r="O12" i="2"/>
  <c r="O11" i="2"/>
  <c r="O10" i="2"/>
  <c r="O9" i="2"/>
  <c r="O8" i="2"/>
  <c r="O7" i="2"/>
  <c r="P6" i="2"/>
  <c r="P14" i="2" s="1"/>
  <c r="O6" i="2"/>
  <c r="EG39" i="3" l="1"/>
  <c r="EH39" i="3"/>
  <c r="EO39" i="3"/>
  <c r="EI39" i="3"/>
  <c r="EP39" i="3"/>
  <c r="AA14" i="3"/>
  <c r="S14" i="3"/>
  <c r="EF39" i="3"/>
  <c r="EN39" i="3"/>
  <c r="V14" i="3"/>
  <c r="AD14" i="3"/>
  <c r="Y14" i="3"/>
  <c r="AG14" i="3"/>
  <c r="AK14" i="3"/>
  <c r="P14" i="3"/>
  <c r="W14" i="3"/>
  <c r="EN39" i="2"/>
  <c r="O14" i="2"/>
  <c r="AE14" i="3"/>
  <c r="O29" i="2"/>
  <c r="AI14" i="3"/>
  <c r="EP39" i="2"/>
  <c r="O14" i="3"/>
  <c r="AC14" i="3"/>
  <c r="Q14" i="3"/>
  <c r="R14" i="3"/>
  <c r="O29" i="3"/>
  <c r="EE39" i="3"/>
  <c r="EO39" i="2"/>
  <c r="EJ39" i="3"/>
  <c r="EP43" i="3" l="1"/>
  <c r="EP42" i="3" s="1"/>
  <c r="EE40" i="3"/>
</calcChain>
</file>

<file path=xl/sharedStrings.xml><?xml version="1.0" encoding="utf-8"?>
<sst xmlns="http://schemas.openxmlformats.org/spreadsheetml/2006/main" count="489" uniqueCount="81">
  <si>
    <t>January-07</t>
  </si>
  <si>
    <t>February-07</t>
  </si>
  <si>
    <t>March-07</t>
  </si>
  <si>
    <t>April-07</t>
  </si>
  <si>
    <t>May-07</t>
  </si>
  <si>
    <t>June-07</t>
  </si>
  <si>
    <t>July-07</t>
  </si>
  <si>
    <t>August-07</t>
  </si>
  <si>
    <t>September-07</t>
  </si>
  <si>
    <t>October-07</t>
  </si>
  <si>
    <t>November-07</t>
  </si>
  <si>
    <t>December-07</t>
  </si>
  <si>
    <t>January-08</t>
  </si>
  <si>
    <t>February-08</t>
  </si>
  <si>
    <t>March-08</t>
  </si>
  <si>
    <t>April-08</t>
  </si>
  <si>
    <t>May-08</t>
  </si>
  <si>
    <t>June-08</t>
  </si>
  <si>
    <t>July-08</t>
  </si>
  <si>
    <t>August-08</t>
  </si>
  <si>
    <t>September-08</t>
  </si>
  <si>
    <t>October-08</t>
  </si>
  <si>
    <t>November-08</t>
  </si>
  <si>
    <t>December-08</t>
  </si>
  <si>
    <t>January-09</t>
  </si>
  <si>
    <t>February-09</t>
  </si>
  <si>
    <t>March-09</t>
  </si>
  <si>
    <t>April-09</t>
  </si>
  <si>
    <t>May-09</t>
  </si>
  <si>
    <t>June-09</t>
  </si>
  <si>
    <t>July-09</t>
  </si>
  <si>
    <t>August-09</t>
  </si>
  <si>
    <t>September-09</t>
  </si>
  <si>
    <t>October-09</t>
  </si>
  <si>
    <t>November-09</t>
  </si>
  <si>
    <t>December-09</t>
  </si>
  <si>
    <t>January-10</t>
  </si>
  <si>
    <t>February-10</t>
  </si>
  <si>
    <t>March-10</t>
  </si>
  <si>
    <t>April-10</t>
  </si>
  <si>
    <t>May-10</t>
  </si>
  <si>
    <t>June-10</t>
  </si>
  <si>
    <t>July-10</t>
  </si>
  <si>
    <t>August-10</t>
  </si>
  <si>
    <t>September-10</t>
  </si>
  <si>
    <t>Customer Rate Class</t>
  </si>
  <si>
    <t>Number of Energy Service Customers</t>
  </si>
  <si>
    <t>D</t>
  </si>
  <si>
    <t>D-10</t>
  </si>
  <si>
    <t>T</t>
  </si>
  <si>
    <t>G-1</t>
  </si>
  <si>
    <t>G-2</t>
  </si>
  <si>
    <t>G-3</t>
  </si>
  <si>
    <t>V</t>
  </si>
  <si>
    <t>18*</t>
  </si>
  <si>
    <t>Streetlights</t>
  </si>
  <si>
    <t>TOTAL</t>
  </si>
  <si>
    <t>Number of Competitive Service Customers</t>
  </si>
  <si>
    <t>1*</t>
  </si>
  <si>
    <t xml:space="preserve">  'D00' = DOMESTIC SERVICE</t>
  </si>
  <si>
    <t xml:space="preserve">  'D10' = RESIDENTIAL TIME-OF-USE</t>
  </si>
  <si>
    <t xml:space="preserve">  'G01' = C&amp;I TIME-OF-USE, OVER 200 KW</t>
  </si>
  <si>
    <t xml:space="preserve">  'G02' = C&amp;I DEMAND METERED</t>
  </si>
  <si>
    <t xml:space="preserve">  'G03' = SMALL C&amp;I</t>
  </si>
  <si>
    <t xml:space="preserve">  'M00' = STREET LIGHTING</t>
  </si>
  <si>
    <t xml:space="preserve">  'T00' = ALL-ELECTRIC LIVING</t>
  </si>
  <si>
    <t xml:space="preserve">  'V00' = BUSINESS SPACE HEATING</t>
  </si>
  <si>
    <t>October- 09</t>
  </si>
  <si>
    <t>November- 09</t>
  </si>
  <si>
    <t>December- 09</t>
  </si>
  <si>
    <t>kWh Used by Energy Service Customers</t>
  </si>
  <si>
    <t>kWh Used by Competitive Service Customers</t>
  </si>
  <si>
    <t>Commercial</t>
  </si>
  <si>
    <t>Total</t>
  </si>
  <si>
    <t>Residential - D, D10 &amp;T</t>
  </si>
  <si>
    <t>MWhs</t>
  </si>
  <si>
    <t>2020 Retail Sales</t>
  </si>
  <si>
    <t>Liberty (Granite State)</t>
  </si>
  <si>
    <t>Default Service Customers</t>
  </si>
  <si>
    <t>Competitive Supply Customers</t>
  </si>
  <si>
    <t>2019 Retail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</si>
</sst>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\-yyyy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3" applyFont="1"/>
    <xf numFmtId="0" fontId="2" fillId="0" borderId="1" xfId="3" applyFont="1" applyBorder="1"/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16" fontId="2" fillId="0" borderId="3" xfId="0" quotePrefix="1" applyNumberFormat="1" applyFont="1" applyBorder="1" applyAlignment="1">
      <alignment horizontal="center"/>
    </xf>
    <xf numFmtId="0" fontId="2" fillId="0" borderId="1" xfId="3" quotePrefix="1" applyFont="1" applyBorder="1" applyAlignment="1">
      <alignment horizontal="center"/>
    </xf>
    <xf numFmtId="16" fontId="2" fillId="0" borderId="3" xfId="3" quotePrefix="1" applyNumberFormat="1" applyFont="1" applyBorder="1" applyAlignment="1">
      <alignment horizontal="center"/>
    </xf>
    <xf numFmtId="0" fontId="2" fillId="0" borderId="3" xfId="3" quotePrefix="1" applyFont="1" applyBorder="1" applyAlignment="1">
      <alignment horizontal="center"/>
    </xf>
    <xf numFmtId="0" fontId="2" fillId="0" borderId="2" xfId="3" quotePrefix="1" applyFont="1" applyBorder="1" applyAlignment="1">
      <alignment horizontal="center"/>
    </xf>
    <xf numFmtId="164" fontId="2" fillId="0" borderId="2" xfId="3" applyNumberFormat="1" applyFont="1" applyBorder="1" applyAlignment="1">
      <alignment horizontal="center"/>
    </xf>
    <xf numFmtId="164" fontId="2" fillId="0" borderId="3" xfId="3" quotePrefix="1" applyNumberFormat="1" applyFont="1" applyBorder="1" applyAlignment="1">
      <alignment horizontal="center"/>
    </xf>
    <xf numFmtId="164" fontId="2" fillId="0" borderId="4" xfId="3" quotePrefix="1" applyNumberFormat="1" applyFont="1" applyBorder="1" applyAlignment="1">
      <alignment horizontal="center"/>
    </xf>
    <xf numFmtId="164" fontId="2" fillId="0" borderId="5" xfId="3" quotePrefix="1" applyNumberFormat="1" applyFont="1" applyBorder="1" applyAlignment="1">
      <alignment horizontal="center"/>
    </xf>
    <xf numFmtId="0" fontId="2" fillId="0" borderId="6" xfId="3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3" fontId="2" fillId="0" borderId="0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2" fillId="0" borderId="0" xfId="3" quotePrefix="1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10" xfId="3" applyFont="1" applyBorder="1"/>
    <xf numFmtId="3" fontId="2" fillId="0" borderId="11" xfId="1" applyNumberFormat="1" applyFont="1" applyBorder="1" applyAlignment="1">
      <alignment horizontal="right"/>
    </xf>
    <xf numFmtId="3" fontId="2" fillId="0" borderId="12" xfId="1" applyNumberFormat="1" applyFont="1" applyBorder="1" applyAlignment="1">
      <alignment horizontal="right"/>
    </xf>
    <xf numFmtId="3" fontId="2" fillId="0" borderId="13" xfId="1" applyNumberFormat="1" applyFont="1" applyBorder="1" applyAlignment="1">
      <alignment horizontal="right"/>
    </xf>
    <xf numFmtId="3" fontId="2" fillId="0" borderId="14" xfId="1" applyNumberFormat="1" applyFont="1" applyBorder="1" applyAlignment="1">
      <alignment horizontal="right"/>
    </xf>
    <xf numFmtId="3" fontId="2" fillId="0" borderId="15" xfId="1" applyNumberFormat="1" applyFont="1" applyBorder="1" applyAlignment="1">
      <alignment horizontal="right"/>
    </xf>
    <xf numFmtId="3" fontId="2" fillId="0" borderId="16" xfId="1" applyNumberFormat="1" applyFont="1" applyBorder="1" applyAlignment="1">
      <alignment horizontal="right"/>
    </xf>
    <xf numFmtId="0" fontId="2" fillId="0" borderId="17" xfId="3" applyFont="1" applyBorder="1"/>
    <xf numFmtId="3" fontId="2" fillId="0" borderId="18" xfId="1" applyNumberFormat="1" applyFont="1" applyBorder="1" applyAlignment="1">
      <alignment horizontal="right"/>
    </xf>
    <xf numFmtId="3" fontId="2" fillId="0" borderId="19" xfId="1" applyNumberFormat="1" applyFont="1" applyBorder="1" applyAlignment="1">
      <alignment horizontal="right"/>
    </xf>
    <xf numFmtId="3" fontId="2" fillId="0" borderId="20" xfId="1" applyNumberFormat="1" applyFont="1" applyBorder="1" applyAlignment="1">
      <alignment horizontal="right"/>
    </xf>
    <xf numFmtId="3" fontId="2" fillId="0" borderId="21" xfId="1" applyNumberFormat="1" applyFont="1" applyBorder="1" applyAlignment="1">
      <alignment horizontal="right"/>
    </xf>
    <xf numFmtId="3" fontId="2" fillId="0" borderId="22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3" fontId="2" fillId="0" borderId="18" xfId="1" applyNumberFormat="1" applyFont="1" applyFill="1" applyBorder="1" applyAlignment="1">
      <alignment horizontal="right"/>
    </xf>
    <xf numFmtId="3" fontId="2" fillId="0" borderId="21" xfId="1" applyNumberFormat="1" applyFont="1" applyFill="1" applyBorder="1" applyAlignment="1">
      <alignment horizontal="right"/>
    </xf>
    <xf numFmtId="0" fontId="2" fillId="0" borderId="6" xfId="3" applyFont="1" applyFill="1" applyBorder="1"/>
    <xf numFmtId="0" fontId="2" fillId="0" borderId="24" xfId="3" applyFont="1" applyBorder="1"/>
    <xf numFmtId="3" fontId="2" fillId="0" borderId="25" xfId="1" applyNumberFormat="1" applyFont="1" applyBorder="1" applyAlignment="1">
      <alignment horizontal="right"/>
    </xf>
    <xf numFmtId="3" fontId="2" fillId="0" borderId="26" xfId="1" applyNumberFormat="1" applyFont="1" applyBorder="1" applyAlignment="1">
      <alignment horizontal="right"/>
    </xf>
    <xf numFmtId="3" fontId="2" fillId="0" borderId="27" xfId="1" applyNumberFormat="1" applyFont="1" applyBorder="1" applyAlignment="1">
      <alignment horizontal="right"/>
    </xf>
    <xf numFmtId="3" fontId="2" fillId="0" borderId="28" xfId="1" applyNumberFormat="1" applyFont="1" applyBorder="1" applyAlignment="1">
      <alignment horizontal="right"/>
    </xf>
    <xf numFmtId="3" fontId="2" fillId="0" borderId="29" xfId="1" applyNumberFormat="1" applyFont="1" applyBorder="1" applyAlignment="1">
      <alignment horizontal="right"/>
    </xf>
    <xf numFmtId="3" fontId="2" fillId="0" borderId="30" xfId="1" applyNumberFormat="1" applyFont="1" applyBorder="1" applyAlignment="1">
      <alignment horizontal="right"/>
    </xf>
    <xf numFmtId="3" fontId="2" fillId="0" borderId="31" xfId="1" applyNumberFormat="1" applyFont="1" applyBorder="1" applyAlignment="1">
      <alignment horizontal="right"/>
    </xf>
    <xf numFmtId="0" fontId="3" fillId="0" borderId="0" xfId="3" applyFont="1" applyBorder="1"/>
    <xf numFmtId="0" fontId="2" fillId="0" borderId="0" xfId="3" applyFont="1" applyBorder="1"/>
    <xf numFmtId="0" fontId="1" fillId="0" borderId="0" xfId="3"/>
    <xf numFmtId="0" fontId="4" fillId="0" borderId="0" xfId="3" applyFont="1"/>
    <xf numFmtId="0" fontId="2" fillId="0" borderId="32" xfId="3" applyFont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" fontId="2" fillId="0" borderId="34" xfId="0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34" xfId="3" applyFont="1" applyBorder="1" applyAlignment="1">
      <alignment horizontal="center"/>
    </xf>
    <xf numFmtId="164" fontId="2" fillId="0" borderId="33" xfId="3" applyNumberFormat="1" applyFont="1" applyBorder="1" applyAlignment="1">
      <alignment horizontal="center"/>
    </xf>
    <xf numFmtId="164" fontId="2" fillId="0" borderId="34" xfId="3" quotePrefix="1" applyNumberFormat="1" applyFont="1" applyBorder="1" applyAlignment="1">
      <alignment horizontal="center"/>
    </xf>
    <xf numFmtId="164" fontId="2" fillId="0" borderId="35" xfId="3" quotePrefix="1" applyNumberFormat="1" applyFont="1" applyBorder="1" applyAlignment="1">
      <alignment horizontal="center"/>
    </xf>
    <xf numFmtId="0" fontId="2" fillId="0" borderId="36" xfId="3" applyFont="1" applyBorder="1"/>
    <xf numFmtId="0" fontId="2" fillId="0" borderId="37" xfId="3" applyFont="1" applyBorder="1"/>
    <xf numFmtId="3" fontId="2" fillId="0" borderId="11" xfId="2" applyNumberFormat="1" applyFont="1" applyBorder="1" applyAlignment="1">
      <alignment horizontal="right"/>
    </xf>
    <xf numFmtId="3" fontId="2" fillId="0" borderId="14" xfId="2" applyNumberFormat="1" applyFont="1" applyBorder="1" applyAlignment="1">
      <alignment horizontal="right"/>
    </xf>
    <xf numFmtId="3" fontId="2" fillId="0" borderId="13" xfId="2" applyNumberFormat="1" applyFont="1" applyBorder="1" applyAlignment="1">
      <alignment horizontal="right"/>
    </xf>
    <xf numFmtId="3" fontId="2" fillId="0" borderId="38" xfId="2" applyNumberFormat="1" applyFont="1" applyBorder="1" applyAlignment="1">
      <alignment horizontal="right"/>
    </xf>
    <xf numFmtId="3" fontId="2" fillId="0" borderId="39" xfId="2" applyNumberFormat="1" applyFont="1" applyBorder="1" applyAlignment="1">
      <alignment horizontal="right"/>
    </xf>
    <xf numFmtId="3" fontId="2" fillId="0" borderId="40" xfId="2" applyNumberFormat="1" applyFont="1" applyBorder="1" applyAlignment="1">
      <alignment horizontal="right"/>
    </xf>
    <xf numFmtId="3" fontId="2" fillId="0" borderId="41" xfId="2" applyNumberFormat="1" applyFont="1" applyBorder="1" applyAlignment="1">
      <alignment horizontal="right"/>
    </xf>
    <xf numFmtId="3" fontId="2" fillId="0" borderId="12" xfId="2" applyNumberFormat="1" applyFont="1" applyBorder="1" applyAlignment="1">
      <alignment horizontal="right"/>
    </xf>
    <xf numFmtId="3" fontId="2" fillId="0" borderId="16" xfId="2" applyNumberFormat="1" applyFont="1" applyBorder="1" applyAlignment="1">
      <alignment horizontal="right"/>
    </xf>
    <xf numFmtId="0" fontId="2" fillId="0" borderId="42" xfId="3" applyFont="1" applyBorder="1"/>
    <xf numFmtId="3" fontId="2" fillId="0" borderId="18" xfId="2" applyNumberFormat="1" applyFont="1" applyBorder="1" applyAlignment="1">
      <alignment horizontal="right"/>
    </xf>
    <xf numFmtId="3" fontId="2" fillId="0" borderId="21" xfId="2" applyNumberFormat="1" applyFont="1" applyBorder="1" applyAlignment="1">
      <alignment horizontal="right"/>
    </xf>
    <xf numFmtId="3" fontId="2" fillId="0" borderId="20" xfId="2" applyNumberFormat="1" applyFont="1" applyBorder="1" applyAlignment="1">
      <alignment horizontal="right"/>
    </xf>
    <xf numFmtId="3" fontId="2" fillId="0" borderId="43" xfId="2" applyNumberFormat="1" applyFont="1" applyBorder="1" applyAlignment="1">
      <alignment horizontal="right"/>
    </xf>
    <xf numFmtId="3" fontId="2" fillId="0" borderId="22" xfId="2" applyNumberFormat="1" applyFont="1" applyBorder="1" applyAlignment="1">
      <alignment horizontal="right"/>
    </xf>
    <xf numFmtId="3" fontId="2" fillId="0" borderId="23" xfId="2" applyNumberFormat="1" applyFont="1" applyBorder="1" applyAlignment="1">
      <alignment horizontal="right"/>
    </xf>
    <xf numFmtId="3" fontId="2" fillId="0" borderId="19" xfId="2" applyNumberFormat="1" applyFont="1" applyBorder="1" applyAlignment="1">
      <alignment horizontal="right"/>
    </xf>
    <xf numFmtId="0" fontId="2" fillId="0" borderId="36" xfId="3" applyFont="1" applyFill="1" applyBorder="1"/>
    <xf numFmtId="0" fontId="2" fillId="0" borderId="44" xfId="3" applyFont="1" applyBorder="1"/>
    <xf numFmtId="3" fontId="2" fillId="0" borderId="25" xfId="2" applyNumberFormat="1" applyFont="1" applyBorder="1" applyAlignment="1">
      <alignment horizontal="right"/>
    </xf>
    <xf numFmtId="3" fontId="2" fillId="0" borderId="26" xfId="2" applyNumberFormat="1" applyFont="1" applyBorder="1" applyAlignment="1">
      <alignment horizontal="right"/>
    </xf>
    <xf numFmtId="3" fontId="2" fillId="0" borderId="27" xfId="2" applyNumberFormat="1" applyFont="1" applyBorder="1" applyAlignment="1">
      <alignment horizontal="right"/>
    </xf>
    <xf numFmtId="3" fontId="2" fillId="0" borderId="28" xfId="2" applyNumberFormat="1" applyFont="1" applyBorder="1" applyAlignment="1">
      <alignment horizontal="right"/>
    </xf>
    <xf numFmtId="3" fontId="2" fillId="0" borderId="31" xfId="2" applyNumberFormat="1" applyFont="1" applyBorder="1" applyAlignment="1">
      <alignment horizontal="right"/>
    </xf>
    <xf numFmtId="3" fontId="2" fillId="0" borderId="29" xfId="2" applyNumberFormat="1" applyFont="1" applyBorder="1" applyAlignment="1">
      <alignment horizontal="right"/>
    </xf>
    <xf numFmtId="3" fontId="2" fillId="0" borderId="30" xfId="2" applyNumberFormat="1" applyFont="1" applyBorder="1" applyAlignment="1">
      <alignment horizontal="right"/>
    </xf>
    <xf numFmtId="3" fontId="2" fillId="0" borderId="45" xfId="2" applyNumberFormat="1" applyFont="1" applyBorder="1" applyAlignment="1">
      <alignment horizontal="right"/>
    </xf>
    <xf numFmtId="0" fontId="4" fillId="0" borderId="0" xfId="3" applyFont="1" applyBorder="1"/>
    <xf numFmtId="3" fontId="0" fillId="0" borderId="0" xfId="0" applyNumberFormat="1"/>
    <xf numFmtId="0" fontId="5" fillId="0" borderId="0" xfId="0" applyFont="1"/>
    <xf numFmtId="0" fontId="2" fillId="0" borderId="46" xfId="3" applyFont="1" applyBorder="1"/>
    <xf numFmtId="0" fontId="2" fillId="0" borderId="47" xfId="0" quotePrefix="1" applyFont="1" applyBorder="1" applyAlignment="1">
      <alignment horizontal="center"/>
    </xf>
    <xf numFmtId="0" fontId="2" fillId="0" borderId="48" xfId="0" quotePrefix="1" applyFont="1" applyBorder="1" applyAlignment="1">
      <alignment horizontal="center"/>
    </xf>
    <xf numFmtId="16" fontId="2" fillId="0" borderId="48" xfId="0" quotePrefix="1" applyNumberFormat="1" applyFont="1" applyBorder="1" applyAlignment="1">
      <alignment horizontal="center"/>
    </xf>
    <xf numFmtId="16" fontId="2" fillId="0" borderId="47" xfId="0" quotePrefix="1" applyNumberFormat="1" applyFont="1" applyBorder="1" applyAlignment="1">
      <alignment horizontal="center"/>
    </xf>
    <xf numFmtId="0" fontId="2" fillId="0" borderId="46" xfId="3" quotePrefix="1" applyFont="1" applyBorder="1" applyAlignment="1">
      <alignment horizontal="center"/>
    </xf>
    <xf numFmtId="16" fontId="2" fillId="0" borderId="48" xfId="3" quotePrefix="1" applyNumberFormat="1" applyFont="1" applyBorder="1" applyAlignment="1">
      <alignment horizontal="center"/>
    </xf>
    <xf numFmtId="0" fontId="2" fillId="0" borderId="48" xfId="3" quotePrefix="1" applyFont="1" applyBorder="1" applyAlignment="1">
      <alignment horizontal="center"/>
    </xf>
    <xf numFmtId="0" fontId="2" fillId="0" borderId="47" xfId="3" quotePrefix="1" applyFont="1" applyBorder="1" applyAlignment="1">
      <alignment horizontal="center"/>
    </xf>
    <xf numFmtId="164" fontId="2" fillId="0" borderId="47" xfId="3" applyNumberFormat="1" applyFont="1" applyBorder="1" applyAlignment="1">
      <alignment horizontal="center"/>
    </xf>
    <xf numFmtId="164" fontId="2" fillId="0" borderId="48" xfId="3" quotePrefix="1" applyNumberFormat="1" applyFont="1" applyBorder="1" applyAlignment="1">
      <alignment horizontal="center"/>
    </xf>
    <xf numFmtId="164" fontId="2" fillId="0" borderId="49" xfId="3" quotePrefix="1" applyNumberFormat="1" applyFont="1" applyBorder="1" applyAlignment="1">
      <alignment horizontal="center"/>
    </xf>
    <xf numFmtId="0" fontId="2" fillId="0" borderId="50" xfId="3" applyFont="1" applyBorder="1"/>
    <xf numFmtId="0" fontId="2" fillId="0" borderId="51" xfId="3" applyFont="1" applyBorder="1"/>
    <xf numFmtId="0" fontId="2" fillId="0" borderId="51" xfId="0" applyFont="1" applyBorder="1" applyAlignment="1">
      <alignment horizontal="center"/>
    </xf>
    <xf numFmtId="0" fontId="2" fillId="0" borderId="51" xfId="3" applyFont="1" applyBorder="1" applyAlignment="1">
      <alignment horizontal="center"/>
    </xf>
    <xf numFmtId="3" fontId="2" fillId="0" borderId="51" xfId="3" applyNumberFormat="1" applyFont="1" applyBorder="1" applyAlignment="1">
      <alignment horizontal="center"/>
    </xf>
    <xf numFmtId="0" fontId="2" fillId="0" borderId="51" xfId="3" quotePrefix="1" applyFont="1" applyBorder="1" applyAlignment="1">
      <alignment horizontal="center"/>
    </xf>
    <xf numFmtId="0" fontId="2" fillId="0" borderId="52" xfId="3" applyFont="1" applyBorder="1" applyAlignment="1">
      <alignment horizontal="center"/>
    </xf>
    <xf numFmtId="0" fontId="2" fillId="0" borderId="53" xfId="3" applyFont="1" applyBorder="1"/>
    <xf numFmtId="3" fontId="2" fillId="0" borderId="54" xfId="2" applyNumberFormat="1" applyFont="1" applyBorder="1" applyAlignment="1">
      <alignment horizontal="right"/>
    </xf>
    <xf numFmtId="3" fontId="2" fillId="0" borderId="55" xfId="2" applyNumberFormat="1" applyFont="1" applyBorder="1" applyAlignment="1">
      <alignment horizontal="right"/>
    </xf>
    <xf numFmtId="3" fontId="2" fillId="0" borderId="56" xfId="2" applyNumberFormat="1" applyFont="1" applyBorder="1" applyAlignment="1">
      <alignment horizontal="right"/>
    </xf>
    <xf numFmtId="3" fontId="2" fillId="0" borderId="57" xfId="2" applyNumberFormat="1" applyFont="1" applyBorder="1" applyAlignment="1">
      <alignment horizontal="right"/>
    </xf>
    <xf numFmtId="3" fontId="2" fillId="0" borderId="58" xfId="2" applyNumberFormat="1" applyFont="1" applyBorder="1" applyAlignment="1">
      <alignment horizontal="right"/>
    </xf>
    <xf numFmtId="3" fontId="2" fillId="0" borderId="59" xfId="2" applyNumberFormat="1" applyFont="1" applyBorder="1" applyAlignment="1">
      <alignment horizontal="right"/>
    </xf>
    <xf numFmtId="3" fontId="2" fillId="0" borderId="60" xfId="2" applyNumberFormat="1" applyFont="1" applyBorder="1" applyAlignment="1">
      <alignment horizontal="right"/>
    </xf>
    <xf numFmtId="3" fontId="2" fillId="0" borderId="61" xfId="2" applyNumberFormat="1" applyFont="1" applyBorder="1" applyAlignment="1">
      <alignment horizontal="right"/>
    </xf>
    <xf numFmtId="3" fontId="2" fillId="0" borderId="62" xfId="2" applyNumberFormat="1" applyFont="1" applyBorder="1" applyAlignment="1">
      <alignment horizontal="right"/>
    </xf>
    <xf numFmtId="3" fontId="2" fillId="0" borderId="63" xfId="2" applyNumberFormat="1" applyFont="1" applyBorder="1" applyAlignment="1">
      <alignment horizontal="right"/>
    </xf>
    <xf numFmtId="3" fontId="2" fillId="0" borderId="64" xfId="1" applyNumberFormat="1" applyFont="1" applyBorder="1" applyAlignment="1">
      <alignment horizontal="right"/>
    </xf>
    <xf numFmtId="3" fontId="2" fillId="0" borderId="65" xfId="1" applyNumberFormat="1" applyFont="1" applyBorder="1" applyAlignment="1">
      <alignment horizontal="right"/>
    </xf>
    <xf numFmtId="3" fontId="2" fillId="0" borderId="66" xfId="1" applyNumberFormat="1" applyFont="1" applyBorder="1" applyAlignment="1">
      <alignment horizontal="right"/>
    </xf>
    <xf numFmtId="3" fontId="2" fillId="0" borderId="67" xfId="2" applyNumberFormat="1" applyFont="1" applyBorder="1" applyAlignment="1">
      <alignment horizontal="right"/>
    </xf>
    <xf numFmtId="3" fontId="2" fillId="0" borderId="68" xfId="2" applyNumberFormat="1" applyFont="1" applyBorder="1" applyAlignment="1">
      <alignment horizontal="right"/>
    </xf>
    <xf numFmtId="0" fontId="2" fillId="0" borderId="33" xfId="0" quotePrefix="1" applyFont="1" applyBorder="1" applyAlignment="1">
      <alignment horizontal="center"/>
    </xf>
    <xf numFmtId="0" fontId="2" fillId="0" borderId="34" xfId="0" quotePrefix="1" applyFont="1" applyBorder="1" applyAlignment="1">
      <alignment horizontal="center"/>
    </xf>
    <xf numFmtId="16" fontId="2" fillId="0" borderId="34" xfId="0" quotePrefix="1" applyNumberFormat="1" applyFont="1" applyBorder="1" applyAlignment="1">
      <alignment horizontal="center"/>
    </xf>
    <xf numFmtId="16" fontId="2" fillId="0" borderId="33" xfId="0" quotePrefix="1" applyNumberFormat="1" applyFont="1" applyBorder="1" applyAlignment="1">
      <alignment horizontal="center"/>
    </xf>
    <xf numFmtId="0" fontId="2" fillId="0" borderId="69" xfId="3" applyFont="1" applyBorder="1"/>
    <xf numFmtId="3" fontId="2" fillId="0" borderId="70" xfId="2" applyNumberFormat="1" applyFont="1" applyBorder="1" applyAlignment="1">
      <alignment horizontal="right"/>
    </xf>
    <xf numFmtId="3" fontId="2" fillId="0" borderId="71" xfId="2" applyNumberFormat="1" applyFont="1" applyBorder="1" applyAlignment="1">
      <alignment horizontal="right"/>
    </xf>
    <xf numFmtId="3" fontId="2" fillId="0" borderId="72" xfId="2" applyNumberFormat="1" applyFont="1" applyBorder="1" applyAlignment="1">
      <alignment horizontal="right"/>
    </xf>
    <xf numFmtId="164" fontId="2" fillId="0" borderId="2" xfId="3" applyNumberFormat="1" applyFont="1" applyFill="1" applyBorder="1" applyAlignment="1">
      <alignment horizontal="center"/>
    </xf>
    <xf numFmtId="164" fontId="2" fillId="0" borderId="3" xfId="3" quotePrefix="1" applyNumberFormat="1" applyFont="1" applyFill="1" applyBorder="1" applyAlignment="1">
      <alignment horizontal="center"/>
    </xf>
    <xf numFmtId="164" fontId="2" fillId="0" borderId="5" xfId="3" quotePrefix="1" applyNumberFormat="1" applyFont="1" applyFill="1" applyBorder="1" applyAlignment="1">
      <alignment horizontal="center"/>
    </xf>
    <xf numFmtId="3" fontId="2" fillId="0" borderId="22" xfId="2" applyNumberFormat="1" applyFont="1" applyFill="1" applyBorder="1" applyAlignment="1">
      <alignment horizontal="right"/>
    </xf>
    <xf numFmtId="3" fontId="2" fillId="0" borderId="21" xfId="2" applyNumberFormat="1" applyFont="1" applyFill="1" applyBorder="1" applyAlignment="1">
      <alignment horizontal="right"/>
    </xf>
    <xf numFmtId="3" fontId="2" fillId="0" borderId="23" xfId="2" applyNumberFormat="1" applyFont="1" applyFill="1" applyBorder="1" applyAlignment="1">
      <alignment horizontal="right"/>
    </xf>
    <xf numFmtId="3" fontId="2" fillId="0" borderId="59" xfId="2" applyNumberFormat="1" applyFont="1" applyFill="1" applyBorder="1" applyAlignment="1">
      <alignment horizontal="right"/>
    </xf>
    <xf numFmtId="3" fontId="2" fillId="0" borderId="56" xfId="2" applyNumberFormat="1" applyFont="1" applyFill="1" applyBorder="1" applyAlignment="1">
      <alignment horizontal="right"/>
    </xf>
    <xf numFmtId="3" fontId="2" fillId="0" borderId="58" xfId="2" applyNumberFormat="1" applyFont="1" applyFill="1" applyBorder="1" applyAlignment="1">
      <alignment horizontal="right"/>
    </xf>
    <xf numFmtId="3" fontId="2" fillId="0" borderId="63" xfId="2" applyNumberFormat="1" applyFont="1" applyFill="1" applyBorder="1" applyAlignment="1">
      <alignment horizontal="right"/>
    </xf>
    <xf numFmtId="3" fontId="2" fillId="0" borderId="60" xfId="2" applyNumberFormat="1" applyFont="1" applyFill="1" applyBorder="1" applyAlignment="1">
      <alignment horizontal="right"/>
    </xf>
    <xf numFmtId="3" fontId="2" fillId="0" borderId="62" xfId="2" applyNumberFormat="1" applyFont="1" applyFill="1" applyBorder="1" applyAlignment="1">
      <alignment horizontal="right"/>
    </xf>
    <xf numFmtId="3" fontId="2" fillId="0" borderId="70" xfId="2" applyNumberFormat="1" applyFont="1" applyFill="1" applyBorder="1" applyAlignment="1">
      <alignment horizontal="right"/>
    </xf>
    <xf numFmtId="3" fontId="2" fillId="0" borderId="71" xfId="2" applyNumberFormat="1" applyFont="1" applyFill="1" applyBorder="1" applyAlignment="1">
      <alignment horizontal="right"/>
    </xf>
    <xf numFmtId="3" fontId="2" fillId="0" borderId="72" xfId="2" applyNumberFormat="1" applyFont="1" applyFill="1" applyBorder="1" applyAlignment="1">
      <alignment horizontal="right"/>
    </xf>
    <xf numFmtId="0" fontId="2" fillId="0" borderId="51" xfId="3" applyFont="1" applyFill="1" applyBorder="1" applyAlignment="1">
      <alignment horizontal="center"/>
    </xf>
    <xf numFmtId="0" fontId="2" fillId="0" borderId="51" xfId="3" quotePrefix="1" applyFont="1" applyFill="1" applyBorder="1" applyAlignment="1">
      <alignment horizontal="center"/>
    </xf>
    <xf numFmtId="0" fontId="2" fillId="0" borderId="52" xfId="3" applyFont="1" applyFill="1" applyBorder="1" applyAlignment="1">
      <alignment horizontal="center"/>
    </xf>
    <xf numFmtId="3" fontId="2" fillId="0" borderId="54" xfId="2" applyNumberFormat="1" applyFont="1" applyFill="1" applyBorder="1" applyAlignment="1">
      <alignment horizontal="right"/>
    </xf>
    <xf numFmtId="3" fontId="2" fillId="0" borderId="40" xfId="2" applyNumberFormat="1" applyFont="1" applyFill="1" applyBorder="1" applyAlignment="1">
      <alignment horizontal="right"/>
    </xf>
    <xf numFmtId="3" fontId="2" fillId="0" borderId="41" xfId="2" applyNumberFormat="1" applyFont="1" applyFill="1" applyBorder="1" applyAlignment="1">
      <alignment horizontal="right"/>
    </xf>
    <xf numFmtId="3" fontId="2" fillId="0" borderId="18" xfId="2" applyNumberFormat="1" applyFont="1" applyFill="1" applyBorder="1" applyAlignment="1">
      <alignment horizontal="right"/>
    </xf>
    <xf numFmtId="0" fontId="2" fillId="0" borderId="50" xfId="3" applyFont="1" applyBorder="1" applyAlignment="1">
      <alignment horizontal="center"/>
    </xf>
    <xf numFmtId="0" fontId="6" fillId="0" borderId="0" xfId="0" applyFont="1"/>
    <xf numFmtId="0" fontId="0" fillId="0" borderId="0" xfId="0" applyFill="1"/>
    <xf numFmtId="164" fontId="2" fillId="0" borderId="73" xfId="3" applyNumberFormat="1" applyFont="1" applyFill="1" applyBorder="1" applyAlignment="1">
      <alignment horizontal="center"/>
    </xf>
    <xf numFmtId="164" fontId="2" fillId="0" borderId="74" xfId="3" applyNumberFormat="1" applyFont="1" applyFill="1" applyBorder="1" applyAlignment="1">
      <alignment horizontal="center"/>
    </xf>
    <xf numFmtId="164" fontId="2" fillId="0" borderId="75" xfId="3" applyNumberFormat="1" applyFont="1" applyFill="1" applyBorder="1" applyAlignment="1">
      <alignment horizontal="center"/>
    </xf>
    <xf numFmtId="0" fontId="2" fillId="0" borderId="76" xfId="3" applyFont="1" applyFill="1" applyBorder="1" applyAlignment="1">
      <alignment horizontal="center"/>
    </xf>
    <xf numFmtId="0" fontId="2" fillId="0" borderId="76" xfId="3" quotePrefix="1" applyFont="1" applyFill="1" applyBorder="1" applyAlignment="1">
      <alignment horizontal="center"/>
    </xf>
    <xf numFmtId="0" fontId="2" fillId="0" borderId="77" xfId="3" applyFont="1" applyFill="1" applyBorder="1" applyAlignment="1">
      <alignment horizontal="center"/>
    </xf>
    <xf numFmtId="3" fontId="2" fillId="0" borderId="78" xfId="1" applyNumberFormat="1" applyFont="1" applyBorder="1" applyAlignment="1">
      <alignment horizontal="right"/>
    </xf>
    <xf numFmtId="3" fontId="2" fillId="0" borderId="79" xfId="1" applyNumberFormat="1" applyFont="1" applyBorder="1" applyAlignment="1">
      <alignment horizontal="right"/>
    </xf>
    <xf numFmtId="3" fontId="2" fillId="0" borderId="38" xfId="1" applyNumberFormat="1" applyFont="1" applyBorder="1" applyAlignment="1">
      <alignment horizontal="right"/>
    </xf>
    <xf numFmtId="3" fontId="2" fillId="0" borderId="43" xfId="1" applyNumberFormat="1" applyFont="1" applyBorder="1" applyAlignment="1">
      <alignment horizontal="right"/>
    </xf>
    <xf numFmtId="3" fontId="2" fillId="0" borderId="22" xfId="1" applyNumberFormat="1" applyFont="1" applyFill="1" applyBorder="1" applyAlignment="1">
      <alignment horizontal="right"/>
    </xf>
    <xf numFmtId="3" fontId="2" fillId="0" borderId="80" xfId="1" applyNumberFormat="1" applyFont="1" applyBorder="1" applyAlignment="1">
      <alignment horizontal="right"/>
    </xf>
    <xf numFmtId="164" fontId="2" fillId="0" borderId="50" xfId="3" applyNumberFormat="1" applyFont="1" applyFill="1" applyBorder="1" applyAlignment="1">
      <alignment horizontal="center"/>
    </xf>
    <xf numFmtId="164" fontId="2" fillId="0" borderId="81" xfId="3" applyNumberFormat="1" applyFont="1" applyFill="1" applyBorder="1" applyAlignment="1">
      <alignment horizontal="center"/>
    </xf>
    <xf numFmtId="164" fontId="2" fillId="0" borderId="52" xfId="3" applyNumberFormat="1" applyFont="1" applyFill="1" applyBorder="1" applyAlignment="1">
      <alignment horizontal="center"/>
    </xf>
    <xf numFmtId="3" fontId="2" fillId="0" borderId="63" xfId="1" applyNumberFormat="1" applyFont="1" applyBorder="1" applyAlignment="1">
      <alignment horizontal="right"/>
    </xf>
    <xf numFmtId="3" fontId="2" fillId="0" borderId="60" xfId="1" applyNumberFormat="1" applyFont="1" applyBorder="1" applyAlignment="1">
      <alignment horizontal="right"/>
    </xf>
    <xf numFmtId="3" fontId="2" fillId="0" borderId="62" xfId="1" applyNumberFormat="1" applyFont="1" applyBorder="1" applyAlignment="1">
      <alignment horizontal="right"/>
    </xf>
    <xf numFmtId="164" fontId="2" fillId="0" borderId="50" xfId="3" quotePrefix="1" applyNumberFormat="1" applyFont="1" applyFill="1" applyBorder="1" applyAlignment="1">
      <alignment horizontal="center"/>
    </xf>
    <xf numFmtId="164" fontId="2" fillId="0" borderId="51" xfId="3" quotePrefix="1" applyNumberFormat="1" applyFont="1" applyFill="1" applyBorder="1" applyAlignment="1">
      <alignment horizontal="center"/>
    </xf>
    <xf numFmtId="164" fontId="2" fillId="0" borderId="52" xfId="3" quotePrefix="1" applyNumberFormat="1" applyFont="1" applyFill="1" applyBorder="1" applyAlignment="1">
      <alignment horizontal="center"/>
    </xf>
    <xf numFmtId="0" fontId="2" fillId="0" borderId="76" xfId="3" applyFont="1" applyBorder="1" applyAlignment="1">
      <alignment horizontal="center"/>
    </xf>
    <xf numFmtId="0" fontId="2" fillId="0" borderId="76" xfId="3" quotePrefix="1" applyFont="1" applyBorder="1" applyAlignment="1">
      <alignment horizontal="center"/>
    </xf>
    <xf numFmtId="0" fontId="2" fillId="0" borderId="77" xfId="3" applyFont="1" applyBorder="1" applyAlignment="1">
      <alignment horizontal="center"/>
    </xf>
    <xf numFmtId="3" fontId="2" fillId="0" borderId="39" xfId="2" applyNumberFormat="1" applyFont="1" applyFill="1" applyBorder="1" applyAlignment="1">
      <alignment horizontal="right"/>
    </xf>
    <xf numFmtId="3" fontId="2" fillId="0" borderId="67" xfId="2" applyNumberFormat="1" applyFont="1" applyFill="1" applyBorder="1" applyAlignment="1">
      <alignment horizontal="right"/>
    </xf>
    <xf numFmtId="3" fontId="2" fillId="0" borderId="28" xfId="2" applyNumberFormat="1" applyFont="1" applyFill="1" applyBorder="1" applyAlignment="1">
      <alignment horizontal="right"/>
    </xf>
    <xf numFmtId="3" fontId="2" fillId="0" borderId="68" xfId="2" applyNumberFormat="1" applyFont="1" applyFill="1" applyBorder="1" applyAlignment="1">
      <alignment horizontal="right"/>
    </xf>
    <xf numFmtId="164" fontId="2" fillId="0" borderId="81" xfId="3" quotePrefix="1" applyNumberFormat="1" applyFont="1" applyFill="1" applyBorder="1" applyAlignment="1">
      <alignment horizontal="center"/>
    </xf>
    <xf numFmtId="3" fontId="2" fillId="0" borderId="82" xfId="1" applyNumberFormat="1" applyFont="1" applyBorder="1" applyAlignment="1">
      <alignment horizontal="right"/>
    </xf>
    <xf numFmtId="3" fontId="2" fillId="0" borderId="83" xfId="1" applyNumberFormat="1" applyFont="1" applyBorder="1" applyAlignment="1">
      <alignment horizontal="right"/>
    </xf>
    <xf numFmtId="3" fontId="2" fillId="0" borderId="75" xfId="1" applyNumberFormat="1" applyFont="1" applyBorder="1" applyAlignment="1">
      <alignment horizontal="right"/>
    </xf>
    <xf numFmtId="3" fontId="2" fillId="0" borderId="82" xfId="1" applyNumberFormat="1" applyFont="1" applyFill="1" applyBorder="1" applyAlignment="1">
      <alignment horizontal="right"/>
    </xf>
    <xf numFmtId="3" fontId="2" fillId="0" borderId="83" xfId="2" applyNumberFormat="1" applyFont="1" applyBorder="1" applyAlignment="1">
      <alignment horizontal="right"/>
    </xf>
    <xf numFmtId="3" fontId="2" fillId="0" borderId="84" xfId="2" applyNumberFormat="1" applyFont="1" applyBorder="1" applyAlignment="1">
      <alignment horizontal="right"/>
    </xf>
    <xf numFmtId="3" fontId="2" fillId="0" borderId="85" xfId="2" applyNumberFormat="1" applyFont="1" applyBorder="1" applyAlignment="1">
      <alignment horizontal="right"/>
    </xf>
    <xf numFmtId="3" fontId="2" fillId="0" borderId="19" xfId="2" applyNumberFormat="1" applyFont="1" applyFill="1" applyBorder="1" applyAlignment="1">
      <alignment horizontal="right"/>
    </xf>
    <xf numFmtId="3" fontId="2" fillId="0" borderId="85" xfId="2" applyNumberFormat="1" applyFont="1" applyFill="1" applyBorder="1" applyAlignment="1">
      <alignment horizontal="right"/>
    </xf>
    <xf numFmtId="3" fontId="2" fillId="0" borderId="86" xfId="2" applyNumberFormat="1" applyFont="1" applyFill="1" applyBorder="1" applyAlignment="1">
      <alignment horizontal="right"/>
    </xf>
    <xf numFmtId="3" fontId="2" fillId="0" borderId="65" xfId="2" applyNumberFormat="1" applyFont="1" applyFill="1" applyBorder="1" applyAlignment="1">
      <alignment horizontal="right"/>
    </xf>
    <xf numFmtId="3" fontId="2" fillId="0" borderId="39" xfId="1" applyNumberFormat="1" applyFont="1" applyBorder="1" applyAlignment="1">
      <alignment horizontal="right"/>
    </xf>
    <xf numFmtId="3" fontId="2" fillId="0" borderId="40" xfId="1" applyNumberFormat="1" applyFont="1" applyBorder="1" applyAlignment="1">
      <alignment horizontal="right"/>
    </xf>
    <xf numFmtId="3" fontId="2" fillId="0" borderId="41" xfId="1" applyNumberFormat="1" applyFont="1" applyBorder="1" applyAlignment="1">
      <alignment horizontal="right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39" xfId="0" applyBorder="1"/>
    <xf numFmtId="3" fontId="0" fillId="0" borderId="41" xfId="0" applyNumberFormat="1" applyBorder="1"/>
    <xf numFmtId="0" fontId="0" fillId="0" borderId="22" xfId="0" applyBorder="1"/>
    <xf numFmtId="3" fontId="0" fillId="0" borderId="23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21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8" xfId="0" applyBorder="1" applyAlignment="1">
      <alignment horizontal="right"/>
    </xf>
    <xf numFmtId="164" fontId="2" fillId="0" borderId="81" xfId="3" quotePrefix="1" applyNumberFormat="1" applyFont="1" applyBorder="1" applyAlignment="1">
      <alignment horizontal="center"/>
    </xf>
    <xf numFmtId="164" fontId="2" fillId="0" borderId="52" xfId="3" quotePrefix="1" applyNumberFormat="1" applyFont="1" applyBorder="1" applyAlignment="1">
      <alignment horizontal="center"/>
    </xf>
    <xf numFmtId="165" fontId="0" fillId="0" borderId="21" xfId="5" applyNumberFormat="1" applyFont="1" applyBorder="1" applyAlignment="1">
      <alignment horizontal="right"/>
    </xf>
    <xf numFmtId="0" fontId="0" fillId="0" borderId="23" xfId="0" applyBorder="1"/>
    <xf numFmtId="0" fontId="0" fillId="0" borderId="28" xfId="0" applyBorder="1"/>
    <xf numFmtId="0" fontId="0" fillId="0" borderId="28" xfId="0" applyFill="1" applyBorder="1" applyAlignment="1">
      <alignment horizontal="right"/>
    </xf>
    <xf numFmtId="0" fontId="0" fillId="0" borderId="30" xfId="0" applyBorder="1"/>
    <xf numFmtId="165" fontId="0" fillId="0" borderId="21" xfId="5" applyNumberFormat="1" applyFont="1" applyBorder="1" applyAlignment="1"/>
    <xf numFmtId="165" fontId="0" fillId="0" borderId="28" xfId="5" applyNumberFormat="1" applyFont="1" applyBorder="1" applyAlignment="1">
      <alignment horizontal="right"/>
    </xf>
    <xf numFmtId="165" fontId="0" fillId="0" borderId="28" xfId="5" applyNumberFormat="1" applyFont="1" applyBorder="1" applyAlignment="1"/>
    <xf numFmtId="164" fontId="2" fillId="0" borderId="50" xfId="3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3" fontId="2" fillId="0" borderId="95" xfId="1" applyNumberFormat="1" applyFont="1" applyBorder="1" applyAlignment="1">
      <alignment horizontal="right"/>
    </xf>
    <xf numFmtId="164" fontId="2" fillId="0" borderId="51" xfId="3" quotePrefix="1" applyNumberFormat="1" applyFont="1" applyBorder="1" applyAlignment="1">
      <alignment horizontal="center"/>
    </xf>
    <xf numFmtId="3" fontId="2" fillId="0" borderId="96" xfId="2" applyNumberFormat="1" applyFont="1" applyBorder="1" applyAlignment="1">
      <alignment horizontal="right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92" xfId="0" applyFont="1" applyBorder="1" applyAlignment="1">
      <alignment horizontal="center" wrapText="1"/>
    </xf>
    <xf numFmtId="0" fontId="7" fillId="0" borderId="76" xfId="0" applyFont="1" applyBorder="1" applyAlignment="1">
      <alignment horizontal="center" wrapText="1"/>
    </xf>
    <xf numFmtId="0" fontId="7" fillId="0" borderId="7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" fillId="0" borderId="0" xfId="4" applyFont="1" applyAlignment="1">
      <alignment horizontal="center" wrapText="1"/>
    </xf>
    <xf numFmtId="0" fontId="2" fillId="0" borderId="9" xfId="4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2" fillId="0" borderId="7" xfId="4" applyFont="1" applyBorder="1" applyAlignment="1">
      <alignment horizontal="center" wrapText="1"/>
    </xf>
    <xf numFmtId="0" fontId="2" fillId="0" borderId="0" xfId="4" applyFont="1" applyBorder="1" applyAlignment="1">
      <alignment horizontal="center" wrapText="1"/>
    </xf>
    <xf numFmtId="0" fontId="2" fillId="0" borderId="8" xfId="4" applyFont="1" applyBorder="1" applyAlignment="1">
      <alignment horizontal="center" wrapText="1"/>
    </xf>
    <xf numFmtId="0" fontId="2" fillId="0" borderId="90" xfId="4" applyFont="1" applyBorder="1" applyAlignment="1">
      <alignment horizontal="center" wrapText="1"/>
    </xf>
    <xf numFmtId="0" fontId="2" fillId="0" borderId="88" xfId="4" applyFont="1" applyBorder="1" applyAlignment="1">
      <alignment horizontal="center" wrapText="1"/>
    </xf>
    <xf numFmtId="0" fontId="2" fillId="0" borderId="89" xfId="4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90" xfId="0" applyFont="1" applyBorder="1" applyAlignment="1">
      <alignment horizontal="center" wrapText="1"/>
    </xf>
    <xf numFmtId="0" fontId="2" fillId="0" borderId="88" xfId="0" applyFont="1" applyBorder="1" applyAlignment="1">
      <alignment horizontal="center" wrapText="1"/>
    </xf>
    <xf numFmtId="0" fontId="2" fillId="0" borderId="91" xfId="0" applyFont="1" applyBorder="1" applyAlignment="1">
      <alignment horizontal="center" wrapText="1"/>
    </xf>
    <xf numFmtId="0" fontId="2" fillId="0" borderId="91" xfId="4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0" xfId="4" applyFont="1" applyFill="1" applyAlignment="1">
      <alignment horizontal="center" wrapText="1"/>
    </xf>
    <xf numFmtId="0" fontId="2" fillId="0" borderId="9" xfId="4" applyFont="1" applyFill="1" applyBorder="1" applyAlignment="1">
      <alignment horizontal="center" wrapText="1"/>
    </xf>
    <xf numFmtId="0" fontId="0" fillId="0" borderId="22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2" fillId="0" borderId="0" xfId="4" applyFont="1" applyFill="1" applyBorder="1" applyAlignment="1">
      <alignment horizontal="center" wrapText="1"/>
    </xf>
  </cellXfs>
  <cellStyles count="6">
    <cellStyle name="Comma" xfId="5" builtinId="3"/>
    <cellStyle name="Comma 2" xfId="1" xr:uid="{00000000-0005-0000-0000-000001000000}"/>
    <cellStyle name="Comma 3" xfId="2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GI39"/>
  <sheetViews>
    <sheetView showGridLines="0" tabSelected="1" zoomScale="85" zoomScaleNormal="85" workbookViewId="0">
      <pane xSplit="2" topLeftCell="FZ1" activePane="topRight" state="frozen"/>
      <selection activeCell="DB25" sqref="DB25"/>
      <selection pane="topRight" activeCell="GI43" sqref="GI43"/>
    </sheetView>
  </sheetViews>
  <sheetFormatPr defaultRowHeight="15.75" x14ac:dyDescent="0.25"/>
  <cols>
    <col min="1" max="1" width="3.140625" customWidth="1"/>
    <col min="2" max="2" width="19.5703125" bestFit="1" customWidth="1"/>
    <col min="3" max="5" width="11.42578125" style="94" customWidth="1"/>
    <col min="6" max="101" width="11.42578125" customWidth="1"/>
    <col min="102" max="104" width="11.5703125" customWidth="1"/>
    <col min="105" max="105" width="9.7109375" bestFit="1" customWidth="1"/>
    <col min="106" max="106" width="10.140625" bestFit="1" customWidth="1"/>
    <col min="107" max="107" width="11.85546875" customWidth="1"/>
    <col min="108" max="108" width="11" customWidth="1"/>
    <col min="109" max="109" width="10.42578125" customWidth="1"/>
    <col min="110" max="110" width="11.28515625" customWidth="1"/>
    <col min="111" max="111" width="12.7109375" customWidth="1"/>
    <col min="112" max="112" width="13.42578125" customWidth="1"/>
    <col min="113" max="113" width="12.28515625" customWidth="1"/>
    <col min="114" max="122" width="10.7109375" customWidth="1"/>
    <col min="123" max="123" width="11.140625" customWidth="1"/>
    <col min="124" max="124" width="11" customWidth="1"/>
    <col min="125" max="125" width="11.85546875" customWidth="1"/>
    <col min="126" max="131" width="11.7109375" customWidth="1"/>
    <col min="132" max="132" width="10.28515625" bestFit="1" customWidth="1"/>
    <col min="133" max="133" width="10.7109375" bestFit="1" customWidth="1"/>
    <col min="134" max="134" width="10.5703125" bestFit="1" customWidth="1"/>
    <col min="135" max="135" width="9.5703125" bestFit="1" customWidth="1"/>
    <col min="136" max="136" width="9.85546875" bestFit="1" customWidth="1"/>
    <col min="137" max="137" width="10.28515625" bestFit="1" customWidth="1"/>
    <col min="138" max="138" width="9.85546875" bestFit="1" customWidth="1"/>
    <col min="139" max="139" width="10.85546875" bestFit="1" customWidth="1"/>
    <col min="140" max="140" width="10.5703125" bestFit="1" customWidth="1"/>
    <col min="141" max="141" width="10.5703125" customWidth="1"/>
    <col min="142" max="142" width="10.5703125" bestFit="1" customWidth="1"/>
    <col min="143" max="144" width="10.28515625" bestFit="1" customWidth="1"/>
    <col min="145" max="145" width="10.7109375" bestFit="1" customWidth="1"/>
    <col min="146" max="146" width="10.5703125" bestFit="1" customWidth="1"/>
    <col min="147" max="147" width="9.85546875" bestFit="1" customWidth="1"/>
    <col min="148" max="148" width="10.28515625" bestFit="1" customWidth="1"/>
    <col min="149" max="149" width="10.5703125" bestFit="1" customWidth="1"/>
    <col min="150" max="150" width="10.28515625" bestFit="1" customWidth="1"/>
    <col min="151" max="151" width="10.85546875" bestFit="1" customWidth="1"/>
    <col min="152" max="152" width="10" bestFit="1" customWidth="1"/>
    <col min="154" max="154" width="10.5703125" bestFit="1" customWidth="1"/>
    <col min="155" max="155" width="10.28515625" bestFit="1" customWidth="1"/>
    <col min="156" max="156" width="10.85546875" customWidth="1"/>
    <col min="157" max="157" width="10.5703125" bestFit="1" customWidth="1"/>
    <col min="158" max="158" width="10.28515625" bestFit="1" customWidth="1"/>
    <col min="159" max="159" width="9.85546875" bestFit="1" customWidth="1"/>
    <col min="160" max="160" width="10.28515625" bestFit="1" customWidth="1"/>
    <col min="161" max="161" width="10.5703125" bestFit="1" customWidth="1"/>
    <col min="162" max="162" width="10.28515625" bestFit="1" customWidth="1"/>
    <col min="163" max="163" width="10.85546875" bestFit="1" customWidth="1"/>
    <col min="164" max="164" width="10" bestFit="1" customWidth="1"/>
    <col min="165" max="165" width="9.85546875" bestFit="1" customWidth="1"/>
    <col min="166" max="166" width="10.42578125" bestFit="1" customWidth="1"/>
    <col min="167" max="167" width="10.140625" bestFit="1" customWidth="1"/>
    <col min="168" max="168" width="10.28515625" bestFit="1" customWidth="1"/>
    <col min="169" max="169" width="10.7109375" bestFit="1" customWidth="1"/>
    <col min="170" max="170" width="10.5703125" bestFit="1" customWidth="1"/>
    <col min="171" max="173" width="11.28515625" bestFit="1" customWidth="1"/>
    <col min="174" max="174" width="10.28515625" bestFit="1" customWidth="1"/>
    <col min="175" max="175" width="10.85546875" bestFit="1" customWidth="1"/>
    <col min="176" max="176" width="10" bestFit="1" customWidth="1"/>
    <col min="178" max="178" width="10.5703125" bestFit="1" customWidth="1"/>
    <col min="179" max="180" width="10.28515625" bestFit="1" customWidth="1"/>
    <col min="181" max="181" width="10.7109375" bestFit="1" customWidth="1"/>
    <col min="182" max="182" width="10.5703125" bestFit="1" customWidth="1"/>
    <col min="183" max="183" width="9.85546875" bestFit="1" customWidth="1"/>
    <col min="184" max="184" width="10.28515625" bestFit="1" customWidth="1"/>
    <col min="185" max="185" width="10.5703125" bestFit="1" customWidth="1"/>
    <col min="186" max="186" width="10.42578125" style="161" bestFit="1" customWidth="1"/>
    <col min="187" max="188" width="10.5703125" bestFit="1" customWidth="1"/>
    <col min="189" max="189" width="10.42578125" style="161" bestFit="1" customWidth="1"/>
    <col min="190" max="191" width="10.5703125" bestFit="1" customWidth="1"/>
  </cols>
  <sheetData>
    <row r="1" spans="2:191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EE1" s="161"/>
    </row>
    <row r="2" spans="2:191" ht="16.5" thickBot="1" x14ac:dyDescent="0.3">
      <c r="B2" s="2"/>
      <c r="C2" s="3" t="s">
        <v>0</v>
      </c>
      <c r="D2" s="4" t="s">
        <v>1</v>
      </c>
      <c r="E2" s="4" t="s">
        <v>2</v>
      </c>
      <c r="F2" s="3" t="s">
        <v>3</v>
      </c>
      <c r="G2" s="4" t="s">
        <v>4</v>
      </c>
      <c r="H2" s="4" t="s">
        <v>5</v>
      </c>
      <c r="I2" s="3" t="s">
        <v>6</v>
      </c>
      <c r="J2" s="4" t="s">
        <v>7</v>
      </c>
      <c r="K2" s="4" t="s">
        <v>8</v>
      </c>
      <c r="L2" s="3" t="s">
        <v>9</v>
      </c>
      <c r="M2" s="4" t="s">
        <v>10</v>
      </c>
      <c r="N2" s="4" t="s">
        <v>11</v>
      </c>
      <c r="O2" s="3" t="s">
        <v>12</v>
      </c>
      <c r="P2" s="4" t="s">
        <v>13</v>
      </c>
      <c r="Q2" s="4" t="s">
        <v>14</v>
      </c>
      <c r="R2" s="3" t="s">
        <v>15</v>
      </c>
      <c r="S2" s="4" t="s">
        <v>16</v>
      </c>
      <c r="T2" s="4" t="s">
        <v>17</v>
      </c>
      <c r="U2" s="3" t="s">
        <v>18</v>
      </c>
      <c r="V2" s="4" t="s">
        <v>19</v>
      </c>
      <c r="W2" s="4" t="s">
        <v>20</v>
      </c>
      <c r="X2" s="3" t="s">
        <v>21</v>
      </c>
      <c r="Y2" s="4" t="s">
        <v>22</v>
      </c>
      <c r="Z2" s="4" t="s">
        <v>23</v>
      </c>
      <c r="AA2" s="3" t="s">
        <v>24</v>
      </c>
      <c r="AB2" s="4" t="s">
        <v>25</v>
      </c>
      <c r="AC2" s="4" t="s">
        <v>26</v>
      </c>
      <c r="AD2" s="3" t="s">
        <v>27</v>
      </c>
      <c r="AE2" s="4" t="s">
        <v>28</v>
      </c>
      <c r="AF2" s="4" t="s">
        <v>29</v>
      </c>
      <c r="AG2" s="3" t="s">
        <v>30</v>
      </c>
      <c r="AH2" s="5" t="s">
        <v>31</v>
      </c>
      <c r="AI2" s="4" t="s">
        <v>32</v>
      </c>
      <c r="AJ2" s="3" t="s">
        <v>33</v>
      </c>
      <c r="AK2" s="5" t="s">
        <v>34</v>
      </c>
      <c r="AL2" s="4" t="s">
        <v>35</v>
      </c>
      <c r="AM2" s="6" t="s">
        <v>36</v>
      </c>
      <c r="AN2" s="7" t="s">
        <v>37</v>
      </c>
      <c r="AO2" s="8" t="s">
        <v>38</v>
      </c>
      <c r="AP2" s="9" t="s">
        <v>39</v>
      </c>
      <c r="AQ2" s="7" t="s">
        <v>40</v>
      </c>
      <c r="AR2" s="8" t="s">
        <v>41</v>
      </c>
      <c r="AS2" s="9" t="s">
        <v>42</v>
      </c>
      <c r="AT2" s="7" t="s">
        <v>43</v>
      </c>
      <c r="AU2" s="8" t="s">
        <v>44</v>
      </c>
      <c r="AV2" s="10">
        <v>40452</v>
      </c>
      <c r="AW2" s="11">
        <v>40483</v>
      </c>
      <c r="AX2" s="11">
        <v>40513</v>
      </c>
      <c r="AY2" s="10">
        <v>40544</v>
      </c>
      <c r="AZ2" s="11">
        <v>40575</v>
      </c>
      <c r="BA2" s="11">
        <v>40603</v>
      </c>
      <c r="BB2" s="10">
        <v>40634</v>
      </c>
      <c r="BC2" s="11">
        <v>40664</v>
      </c>
      <c r="BD2" s="11">
        <v>40695</v>
      </c>
      <c r="BE2" s="10">
        <v>40725</v>
      </c>
      <c r="BF2" s="11">
        <v>40756</v>
      </c>
      <c r="BG2" s="11">
        <v>40787</v>
      </c>
      <c r="BH2" s="10">
        <v>40817</v>
      </c>
      <c r="BI2" s="11">
        <v>40848</v>
      </c>
      <c r="BJ2" s="11">
        <v>40878</v>
      </c>
      <c r="BK2" s="10">
        <v>40909</v>
      </c>
      <c r="BL2" s="11">
        <v>40940</v>
      </c>
      <c r="BM2" s="11">
        <v>40969</v>
      </c>
      <c r="BN2" s="10">
        <v>41000</v>
      </c>
      <c r="BO2" s="11">
        <v>41030</v>
      </c>
      <c r="BP2" s="11">
        <v>41061</v>
      </c>
      <c r="BQ2" s="10">
        <v>41091</v>
      </c>
      <c r="BR2" s="11">
        <v>41122</v>
      </c>
      <c r="BS2" s="11">
        <v>41153</v>
      </c>
      <c r="BT2" s="10">
        <v>41183</v>
      </c>
      <c r="BU2" s="11">
        <v>41214</v>
      </c>
      <c r="BV2" s="12">
        <v>41244</v>
      </c>
      <c r="BW2" s="10">
        <v>41275</v>
      </c>
      <c r="BX2" s="11">
        <v>41306</v>
      </c>
      <c r="BY2" s="12">
        <v>41334</v>
      </c>
      <c r="BZ2" s="10">
        <v>41365</v>
      </c>
      <c r="CA2" s="11">
        <v>41395</v>
      </c>
      <c r="CB2" s="12">
        <v>41426</v>
      </c>
      <c r="CC2" s="10">
        <v>41456</v>
      </c>
      <c r="CD2" s="11">
        <v>41487</v>
      </c>
      <c r="CE2" s="12">
        <v>41518</v>
      </c>
      <c r="CF2" s="10">
        <v>41548</v>
      </c>
      <c r="CG2" s="11">
        <v>41579</v>
      </c>
      <c r="CH2" s="12">
        <v>41609</v>
      </c>
      <c r="CI2" s="10">
        <v>41640</v>
      </c>
      <c r="CJ2" s="11">
        <v>41671</v>
      </c>
      <c r="CK2" s="12">
        <v>41699</v>
      </c>
      <c r="CL2" s="10">
        <v>41730</v>
      </c>
      <c r="CM2" s="11">
        <v>41760</v>
      </c>
      <c r="CN2" s="12">
        <v>41791</v>
      </c>
      <c r="CO2" s="10">
        <v>41821</v>
      </c>
      <c r="CP2" s="11">
        <v>41852</v>
      </c>
      <c r="CQ2" s="12">
        <v>41883</v>
      </c>
      <c r="CR2" s="10">
        <v>41913</v>
      </c>
      <c r="CS2" s="11">
        <v>41944</v>
      </c>
      <c r="CT2" s="12">
        <v>41974</v>
      </c>
      <c r="CU2" s="10">
        <v>42005</v>
      </c>
      <c r="CV2" s="11">
        <v>42036</v>
      </c>
      <c r="CW2" s="13">
        <v>42064</v>
      </c>
      <c r="CX2" s="10">
        <v>42095</v>
      </c>
      <c r="CY2" s="11">
        <v>42125</v>
      </c>
      <c r="CZ2" s="13">
        <v>42156</v>
      </c>
      <c r="DA2" s="10">
        <v>42186</v>
      </c>
      <c r="DB2" s="11">
        <v>42217</v>
      </c>
      <c r="DC2" s="13">
        <v>42248</v>
      </c>
      <c r="DD2" s="10">
        <v>42278</v>
      </c>
      <c r="DE2" s="11">
        <v>42309</v>
      </c>
      <c r="DF2" s="13">
        <v>42339</v>
      </c>
      <c r="DG2" s="10">
        <v>42370</v>
      </c>
      <c r="DH2" s="11">
        <v>42401</v>
      </c>
      <c r="DI2" s="13">
        <v>42430</v>
      </c>
      <c r="DJ2" s="138">
        <v>42461</v>
      </c>
      <c r="DK2" s="139">
        <v>42491</v>
      </c>
      <c r="DL2" s="140">
        <v>42522</v>
      </c>
      <c r="DM2" s="138">
        <v>42552</v>
      </c>
      <c r="DN2" s="139">
        <v>42583</v>
      </c>
      <c r="DO2" s="140">
        <v>42614</v>
      </c>
      <c r="DP2" s="138">
        <v>42644</v>
      </c>
      <c r="DQ2" s="139">
        <v>42675</v>
      </c>
      <c r="DR2" s="140">
        <v>42705</v>
      </c>
      <c r="DS2" s="138">
        <v>42736</v>
      </c>
      <c r="DT2" s="139">
        <v>42767</v>
      </c>
      <c r="DU2" s="140">
        <v>42795</v>
      </c>
      <c r="DV2" s="138">
        <v>42826</v>
      </c>
      <c r="DW2" s="139">
        <v>42856</v>
      </c>
      <c r="DX2" s="140">
        <v>42887</v>
      </c>
      <c r="DY2" s="138">
        <v>42917</v>
      </c>
      <c r="DZ2" s="139">
        <v>42948</v>
      </c>
      <c r="EA2" s="140">
        <v>42979</v>
      </c>
      <c r="EB2" s="163">
        <v>43009</v>
      </c>
      <c r="EC2" s="164">
        <v>43040</v>
      </c>
      <c r="ED2" s="165">
        <v>43070</v>
      </c>
      <c r="EE2" s="191">
        <v>43101</v>
      </c>
      <c r="EF2" s="182">
        <v>43132</v>
      </c>
      <c r="EG2" s="191">
        <v>43160</v>
      </c>
      <c r="EH2" s="191">
        <v>43191</v>
      </c>
      <c r="EI2" s="191">
        <v>43221</v>
      </c>
      <c r="EJ2" s="191">
        <v>43252</v>
      </c>
      <c r="EK2" s="191">
        <v>43282</v>
      </c>
      <c r="EL2" s="191">
        <v>43313</v>
      </c>
      <c r="EM2" s="191">
        <v>43344</v>
      </c>
      <c r="EN2" s="191">
        <v>43374</v>
      </c>
      <c r="EO2" s="191">
        <v>43405</v>
      </c>
      <c r="EP2" s="191">
        <v>43435</v>
      </c>
      <c r="EQ2" s="191">
        <v>43466</v>
      </c>
      <c r="ER2" s="191">
        <v>43497</v>
      </c>
      <c r="ES2" s="191">
        <v>43525</v>
      </c>
      <c r="ET2" s="191">
        <v>43556</v>
      </c>
      <c r="EU2" s="191">
        <v>43586</v>
      </c>
      <c r="EV2" s="191">
        <v>43617</v>
      </c>
      <c r="EW2" s="191">
        <v>43647</v>
      </c>
      <c r="EX2" s="191">
        <v>43678</v>
      </c>
      <c r="EY2" s="191">
        <v>43709</v>
      </c>
      <c r="EZ2" s="191">
        <v>43739</v>
      </c>
      <c r="FA2" s="191">
        <v>43770</v>
      </c>
      <c r="FB2" s="191">
        <v>43800</v>
      </c>
      <c r="FC2" s="191">
        <v>43831</v>
      </c>
      <c r="FD2" s="191">
        <v>43862</v>
      </c>
      <c r="FE2" s="191">
        <v>43891</v>
      </c>
      <c r="FF2" s="191">
        <v>43922</v>
      </c>
      <c r="FG2" s="191">
        <v>43952</v>
      </c>
      <c r="FH2" s="191">
        <v>43983</v>
      </c>
      <c r="FI2" s="191">
        <v>44013</v>
      </c>
      <c r="FJ2" s="191">
        <v>44044</v>
      </c>
      <c r="FK2" s="191">
        <v>44075</v>
      </c>
      <c r="FL2" s="218">
        <v>44105</v>
      </c>
      <c r="FM2" s="218">
        <v>44136</v>
      </c>
      <c r="FN2" s="218">
        <v>44166</v>
      </c>
      <c r="FO2" s="219">
        <v>44197</v>
      </c>
      <c r="FP2" s="219">
        <v>44228</v>
      </c>
      <c r="FQ2" s="219">
        <v>44256</v>
      </c>
      <c r="FR2" s="191">
        <v>44287</v>
      </c>
      <c r="FS2" s="191">
        <v>44317</v>
      </c>
      <c r="FT2" s="191">
        <v>44348</v>
      </c>
      <c r="FU2" s="218">
        <v>44378</v>
      </c>
      <c r="FV2" s="218">
        <v>44409</v>
      </c>
      <c r="FW2" s="218">
        <v>44440</v>
      </c>
      <c r="FX2" s="218">
        <v>44470</v>
      </c>
      <c r="FY2" s="218">
        <v>44501</v>
      </c>
      <c r="FZ2" s="218">
        <v>44531</v>
      </c>
      <c r="GA2" s="219">
        <v>44562</v>
      </c>
      <c r="GB2" s="219">
        <v>44593</v>
      </c>
      <c r="GC2" s="219">
        <v>44621</v>
      </c>
      <c r="GD2" s="228">
        <v>44652</v>
      </c>
      <c r="GE2" s="219">
        <v>44682</v>
      </c>
      <c r="GF2" s="219">
        <v>44713</v>
      </c>
      <c r="GG2" s="228">
        <v>44743</v>
      </c>
      <c r="GH2" s="228">
        <v>44774</v>
      </c>
      <c r="GI2" s="228">
        <v>44805</v>
      </c>
    </row>
    <row r="3" spans="2:191" ht="16.5" thickBot="1" x14ac:dyDescent="0.3">
      <c r="B3" s="14"/>
      <c r="C3" s="15"/>
      <c r="D3" s="16"/>
      <c r="E3" s="16"/>
      <c r="F3" s="15"/>
      <c r="G3" s="16"/>
      <c r="H3" s="16"/>
      <c r="I3" s="15"/>
      <c r="J3" s="16"/>
      <c r="K3" s="16"/>
      <c r="L3" s="15"/>
      <c r="M3" s="16"/>
      <c r="N3" s="16"/>
      <c r="O3" s="15"/>
      <c r="P3" s="16"/>
      <c r="Q3" s="16"/>
      <c r="R3" s="15"/>
      <c r="S3" s="16"/>
      <c r="T3" s="16"/>
      <c r="U3" s="15"/>
      <c r="V3" s="16"/>
      <c r="W3" s="16"/>
      <c r="X3" s="15"/>
      <c r="Y3" s="16"/>
      <c r="Z3" s="16"/>
      <c r="AA3" s="15"/>
      <c r="AB3" s="17"/>
      <c r="AC3" s="16"/>
      <c r="AD3" s="15"/>
      <c r="AE3" s="17"/>
      <c r="AF3" s="16"/>
      <c r="AG3" s="15"/>
      <c r="AH3" s="17"/>
      <c r="AI3" s="16"/>
      <c r="AJ3" s="15"/>
      <c r="AK3" s="17"/>
      <c r="AL3" s="16"/>
      <c r="AM3" s="18"/>
      <c r="AN3" s="19"/>
      <c r="AO3" s="20"/>
      <c r="AP3" s="21"/>
      <c r="AQ3" s="19"/>
      <c r="AR3" s="20"/>
      <c r="AS3" s="21"/>
      <c r="AT3" s="19"/>
      <c r="AU3" s="20"/>
      <c r="AV3" s="21"/>
      <c r="AW3" s="22"/>
      <c r="AX3" s="20"/>
      <c r="AY3" s="21"/>
      <c r="AZ3" s="22"/>
      <c r="BA3" s="20"/>
      <c r="BB3" s="21"/>
      <c r="BC3" s="22"/>
      <c r="BD3" s="20"/>
      <c r="BE3" s="21"/>
      <c r="BF3" s="22"/>
      <c r="BG3" s="20"/>
      <c r="BH3" s="21"/>
      <c r="BI3" s="22"/>
      <c r="BJ3" s="20"/>
      <c r="BK3" s="21"/>
      <c r="BL3" s="22"/>
      <c r="BM3" s="20"/>
      <c r="BN3" s="21"/>
      <c r="BO3" s="22"/>
      <c r="BP3" s="20"/>
      <c r="BQ3" s="21"/>
      <c r="BR3" s="22"/>
      <c r="BS3" s="20"/>
      <c r="BT3" s="21"/>
      <c r="BU3" s="22"/>
      <c r="BV3" s="23"/>
      <c r="BW3" s="21"/>
      <c r="BX3" s="22"/>
      <c r="BY3" s="23"/>
      <c r="BZ3" s="21"/>
      <c r="CA3" s="22"/>
      <c r="CB3" s="23"/>
      <c r="CC3" s="21"/>
      <c r="CD3" s="22"/>
      <c r="CE3" s="23"/>
      <c r="CF3" s="21"/>
      <c r="CG3" s="22"/>
      <c r="CH3" s="23"/>
      <c r="CI3" s="21"/>
      <c r="CJ3" s="22"/>
      <c r="CK3" s="23"/>
      <c r="CL3" s="21"/>
      <c r="CM3" s="22"/>
      <c r="CN3" s="23"/>
      <c r="CO3" s="21"/>
      <c r="CP3" s="22"/>
      <c r="CQ3" s="23"/>
      <c r="CR3" s="21"/>
      <c r="CS3" s="22"/>
      <c r="CT3" s="23"/>
      <c r="CU3" s="21"/>
      <c r="CV3" s="22"/>
      <c r="CW3" s="24"/>
      <c r="CX3" s="21"/>
      <c r="CY3" s="22"/>
      <c r="CZ3" s="24"/>
      <c r="DA3" s="21"/>
      <c r="DB3" s="22"/>
      <c r="DC3" s="24"/>
      <c r="DD3" s="21"/>
      <c r="DE3" s="22"/>
      <c r="DF3" s="24"/>
      <c r="DG3" s="21"/>
      <c r="DH3" s="22"/>
      <c r="DI3" s="24"/>
      <c r="DJ3" s="21"/>
      <c r="DK3" s="22"/>
      <c r="DL3" s="24"/>
      <c r="DM3" s="21"/>
      <c r="DN3" s="22"/>
      <c r="DO3" s="24"/>
      <c r="DP3" s="21"/>
      <c r="DQ3" s="22"/>
      <c r="DR3" s="24"/>
      <c r="DS3" s="160"/>
      <c r="DT3" s="112"/>
      <c r="DU3" s="113"/>
      <c r="DV3" s="160"/>
      <c r="DW3" s="112"/>
      <c r="DX3" s="113"/>
      <c r="DY3" s="160"/>
      <c r="DZ3" s="112"/>
      <c r="EA3" s="110"/>
      <c r="EB3" s="160"/>
      <c r="EC3" s="112"/>
      <c r="ED3" s="110"/>
      <c r="EE3" s="160"/>
      <c r="EF3" s="112"/>
      <c r="EG3" s="113"/>
      <c r="EH3" s="160"/>
      <c r="EI3" s="112"/>
      <c r="EJ3" s="113"/>
      <c r="EK3" s="160"/>
      <c r="EL3" s="112"/>
      <c r="EM3" s="113"/>
      <c r="EN3" s="160"/>
      <c r="EO3" s="112"/>
      <c r="EP3" s="113"/>
      <c r="FO3" s="184"/>
      <c r="FP3" s="185"/>
      <c r="FQ3" s="186"/>
      <c r="GA3" s="184"/>
      <c r="GB3" s="185"/>
      <c r="GC3" s="186"/>
      <c r="GD3" s="21"/>
      <c r="GE3" s="229"/>
      <c r="GF3" s="24"/>
      <c r="GG3" s="21"/>
      <c r="GH3" s="229"/>
      <c r="GI3" s="24"/>
    </row>
    <row r="4" spans="2:191" ht="15.75" customHeight="1" x14ac:dyDescent="0.25">
      <c r="B4" s="14" t="s">
        <v>45</v>
      </c>
      <c r="C4" s="258" t="s">
        <v>46</v>
      </c>
      <c r="D4" s="259"/>
      <c r="E4" s="260"/>
      <c r="F4" s="258" t="s">
        <v>46</v>
      </c>
      <c r="G4" s="259"/>
      <c r="H4" s="260"/>
      <c r="I4" s="258" t="s">
        <v>46</v>
      </c>
      <c r="J4" s="259"/>
      <c r="K4" s="260"/>
      <c r="L4" s="258" t="s">
        <v>46</v>
      </c>
      <c r="M4" s="259"/>
      <c r="N4" s="260"/>
      <c r="O4" s="258" t="s">
        <v>46</v>
      </c>
      <c r="P4" s="259"/>
      <c r="Q4" s="260"/>
      <c r="R4" s="258" t="s">
        <v>46</v>
      </c>
      <c r="S4" s="259"/>
      <c r="T4" s="260"/>
      <c r="U4" s="258" t="s">
        <v>46</v>
      </c>
      <c r="V4" s="259"/>
      <c r="W4" s="260"/>
      <c r="X4" s="267" t="s">
        <v>46</v>
      </c>
      <c r="Y4" s="268"/>
      <c r="Z4" s="269"/>
      <c r="AA4" s="258" t="s">
        <v>46</v>
      </c>
      <c r="AB4" s="259"/>
      <c r="AC4" s="260"/>
      <c r="AD4" s="258" t="s">
        <v>46</v>
      </c>
      <c r="AE4" s="259"/>
      <c r="AF4" s="260"/>
      <c r="AG4" s="258" t="s">
        <v>46</v>
      </c>
      <c r="AH4" s="259"/>
      <c r="AI4" s="260"/>
      <c r="AJ4" s="258" t="s">
        <v>46</v>
      </c>
      <c r="AK4" s="259"/>
      <c r="AL4" s="265"/>
      <c r="AM4" s="233" t="s">
        <v>46</v>
      </c>
      <c r="AN4" s="247"/>
      <c r="AO4" s="235"/>
      <c r="AP4" s="233" t="s">
        <v>46</v>
      </c>
      <c r="AQ4" s="247"/>
      <c r="AR4" s="235"/>
      <c r="AS4" s="233" t="s">
        <v>46</v>
      </c>
      <c r="AT4" s="247"/>
      <c r="AU4" s="235"/>
      <c r="AV4" s="233" t="s">
        <v>46</v>
      </c>
      <c r="AW4" s="247"/>
      <c r="AX4" s="235"/>
      <c r="AY4" s="233" t="s">
        <v>46</v>
      </c>
      <c r="AZ4" s="247"/>
      <c r="BA4" s="235"/>
      <c r="BB4" s="233" t="s">
        <v>46</v>
      </c>
      <c r="BC4" s="247"/>
      <c r="BD4" s="235"/>
      <c r="BE4" s="233" t="s">
        <v>46</v>
      </c>
      <c r="BF4" s="247"/>
      <c r="BG4" s="235"/>
      <c r="BH4" s="233" t="s">
        <v>46</v>
      </c>
      <c r="BI4" s="247"/>
      <c r="BJ4" s="235"/>
      <c r="BK4" s="233" t="s">
        <v>46</v>
      </c>
      <c r="BL4" s="247"/>
      <c r="BM4" s="235"/>
      <c r="BN4" s="233" t="s">
        <v>46</v>
      </c>
      <c r="BO4" s="247"/>
      <c r="BP4" s="235"/>
      <c r="BQ4" s="233" t="s">
        <v>46</v>
      </c>
      <c r="BR4" s="247"/>
      <c r="BS4" s="235"/>
      <c r="BT4" s="233" t="s">
        <v>46</v>
      </c>
      <c r="BU4" s="247"/>
      <c r="BV4" s="235"/>
      <c r="BW4" s="233" t="s">
        <v>46</v>
      </c>
      <c r="BX4" s="247"/>
      <c r="BY4" s="235"/>
      <c r="BZ4" s="233" t="s">
        <v>46</v>
      </c>
      <c r="CA4" s="247"/>
      <c r="CB4" s="235"/>
      <c r="CC4" s="233" t="s">
        <v>46</v>
      </c>
      <c r="CD4" s="247"/>
      <c r="CE4" s="235"/>
      <c r="CF4" s="233" t="s">
        <v>46</v>
      </c>
      <c r="CG4" s="247"/>
      <c r="CH4" s="235"/>
      <c r="CI4" s="233" t="s">
        <v>46</v>
      </c>
      <c r="CJ4" s="247"/>
      <c r="CK4" s="235"/>
      <c r="CL4" s="233" t="s">
        <v>46</v>
      </c>
      <c r="CM4" s="247"/>
      <c r="CN4" s="235"/>
      <c r="CO4" s="233" t="s">
        <v>46</v>
      </c>
      <c r="CP4" s="247"/>
      <c r="CQ4" s="235"/>
      <c r="CR4" s="233" t="s">
        <v>46</v>
      </c>
      <c r="CS4" s="247"/>
      <c r="CT4" s="235"/>
      <c r="CU4" s="233" t="s">
        <v>46</v>
      </c>
      <c r="CV4" s="247"/>
      <c r="CW4" s="235"/>
      <c r="CX4" s="233" t="s">
        <v>46</v>
      </c>
      <c r="CY4" s="247"/>
      <c r="CZ4" s="235"/>
      <c r="DA4" s="233" t="s">
        <v>46</v>
      </c>
      <c r="DB4" s="247"/>
      <c r="DC4" s="235"/>
      <c r="DD4" s="233" t="s">
        <v>46</v>
      </c>
      <c r="DE4" s="247"/>
      <c r="DF4" s="235"/>
      <c r="DG4" s="233" t="s">
        <v>46</v>
      </c>
      <c r="DH4" s="247"/>
      <c r="DI4" s="235"/>
      <c r="DJ4" s="233" t="s">
        <v>46</v>
      </c>
      <c r="DK4" s="247"/>
      <c r="DL4" s="235"/>
      <c r="DM4" s="233" t="s">
        <v>46</v>
      </c>
      <c r="DN4" s="247"/>
      <c r="DO4" s="235"/>
      <c r="DP4" s="233" t="s">
        <v>46</v>
      </c>
      <c r="DQ4" s="247"/>
      <c r="DR4" s="235"/>
      <c r="DS4" s="233" t="s">
        <v>46</v>
      </c>
      <c r="DT4" s="247"/>
      <c r="DU4" s="235"/>
      <c r="DV4" s="233" t="s">
        <v>46</v>
      </c>
      <c r="DW4" s="247"/>
      <c r="DX4" s="235"/>
      <c r="DY4" s="233" t="s">
        <v>46</v>
      </c>
      <c r="DZ4" s="247"/>
      <c r="EA4" s="247"/>
      <c r="EB4" s="241" t="s">
        <v>46</v>
      </c>
      <c r="EC4" s="242"/>
      <c r="ED4" s="243"/>
      <c r="EE4" s="233" t="s">
        <v>46</v>
      </c>
      <c r="EF4" s="247"/>
      <c r="EG4" s="235"/>
      <c r="EH4" s="233" t="s">
        <v>46</v>
      </c>
      <c r="EI4" s="247"/>
      <c r="EJ4" s="235"/>
      <c r="EK4" s="233" t="s">
        <v>46</v>
      </c>
      <c r="EL4" s="247"/>
      <c r="EM4" s="248"/>
      <c r="EN4" s="233" t="s">
        <v>46</v>
      </c>
      <c r="EO4" s="247"/>
      <c r="EP4" s="248"/>
      <c r="EQ4" s="241" t="s">
        <v>46</v>
      </c>
      <c r="ER4" s="242"/>
      <c r="ES4" s="243"/>
      <c r="ET4" s="241" t="s">
        <v>46</v>
      </c>
      <c r="EU4" s="242"/>
      <c r="EV4" s="243"/>
      <c r="EW4" s="241" t="s">
        <v>46</v>
      </c>
      <c r="EX4" s="242"/>
      <c r="EY4" s="243"/>
      <c r="EZ4" s="241" t="s">
        <v>46</v>
      </c>
      <c r="FA4" s="242"/>
      <c r="FB4" s="243"/>
      <c r="FC4" s="241" t="s">
        <v>46</v>
      </c>
      <c r="FD4" s="242"/>
      <c r="FE4" s="243"/>
      <c r="FF4" s="241" t="s">
        <v>46</v>
      </c>
      <c r="FG4" s="242"/>
      <c r="FH4" s="243"/>
      <c r="FI4" s="241" t="s">
        <v>46</v>
      </c>
      <c r="FJ4" s="242"/>
      <c r="FK4" s="243"/>
      <c r="FL4" s="241" t="s">
        <v>46</v>
      </c>
      <c r="FM4" s="242"/>
      <c r="FN4" s="243"/>
      <c r="FO4" s="249" t="s">
        <v>46</v>
      </c>
      <c r="FP4" s="249"/>
      <c r="FQ4" s="250"/>
      <c r="FR4" s="241" t="s">
        <v>46</v>
      </c>
      <c r="FS4" s="242"/>
      <c r="FT4" s="243"/>
      <c r="FU4" s="241" t="s">
        <v>46</v>
      </c>
      <c r="FV4" s="242"/>
      <c r="FW4" s="243"/>
      <c r="FX4" s="241" t="s">
        <v>46</v>
      </c>
      <c r="FY4" s="242"/>
      <c r="FZ4" s="243"/>
      <c r="GA4" s="249" t="s">
        <v>46</v>
      </c>
      <c r="GB4" s="249"/>
      <c r="GC4" s="250"/>
      <c r="GD4" s="233" t="s">
        <v>46</v>
      </c>
      <c r="GE4" s="234"/>
      <c r="GF4" s="235"/>
      <c r="GG4" s="233" t="s">
        <v>46</v>
      </c>
      <c r="GH4" s="234"/>
      <c r="GI4" s="235"/>
    </row>
    <row r="5" spans="2:191" ht="16.5" thickBot="1" x14ac:dyDescent="0.3">
      <c r="B5" s="14"/>
      <c r="C5" s="261"/>
      <c r="D5" s="262"/>
      <c r="E5" s="263"/>
      <c r="F5" s="261"/>
      <c r="G5" s="262"/>
      <c r="H5" s="263"/>
      <c r="I5" s="261"/>
      <c r="J5" s="262"/>
      <c r="K5" s="263"/>
      <c r="L5" s="261"/>
      <c r="M5" s="262"/>
      <c r="N5" s="263"/>
      <c r="O5" s="261"/>
      <c r="P5" s="262"/>
      <c r="Q5" s="263"/>
      <c r="R5" s="261"/>
      <c r="S5" s="262"/>
      <c r="T5" s="263"/>
      <c r="U5" s="261"/>
      <c r="V5" s="262"/>
      <c r="W5" s="263"/>
      <c r="X5" s="270"/>
      <c r="Y5" s="271"/>
      <c r="Z5" s="272"/>
      <c r="AA5" s="261"/>
      <c r="AB5" s="262"/>
      <c r="AC5" s="263"/>
      <c r="AD5" s="261"/>
      <c r="AE5" s="262"/>
      <c r="AF5" s="263"/>
      <c r="AG5" s="261"/>
      <c r="AH5" s="262"/>
      <c r="AI5" s="263"/>
      <c r="AJ5" s="261"/>
      <c r="AK5" s="262"/>
      <c r="AL5" s="266"/>
      <c r="AM5" s="236"/>
      <c r="AN5" s="237"/>
      <c r="AO5" s="238"/>
      <c r="AP5" s="236"/>
      <c r="AQ5" s="237"/>
      <c r="AR5" s="238"/>
      <c r="AS5" s="236"/>
      <c r="AT5" s="237"/>
      <c r="AU5" s="238"/>
      <c r="AV5" s="236"/>
      <c r="AW5" s="237"/>
      <c r="AX5" s="238"/>
      <c r="AY5" s="236"/>
      <c r="AZ5" s="237"/>
      <c r="BA5" s="238"/>
      <c r="BB5" s="236"/>
      <c r="BC5" s="237"/>
      <c r="BD5" s="238"/>
      <c r="BE5" s="236"/>
      <c r="BF5" s="237"/>
      <c r="BG5" s="238"/>
      <c r="BH5" s="236"/>
      <c r="BI5" s="237"/>
      <c r="BJ5" s="238"/>
      <c r="BK5" s="236"/>
      <c r="BL5" s="237"/>
      <c r="BM5" s="238"/>
      <c r="BN5" s="236"/>
      <c r="BO5" s="237"/>
      <c r="BP5" s="238"/>
      <c r="BQ5" s="236"/>
      <c r="BR5" s="237"/>
      <c r="BS5" s="238"/>
      <c r="BT5" s="236"/>
      <c r="BU5" s="237"/>
      <c r="BV5" s="238"/>
      <c r="BW5" s="236"/>
      <c r="BX5" s="237"/>
      <c r="BY5" s="238"/>
      <c r="BZ5" s="236"/>
      <c r="CA5" s="237"/>
      <c r="CB5" s="238"/>
      <c r="CC5" s="236"/>
      <c r="CD5" s="237"/>
      <c r="CE5" s="238"/>
      <c r="CF5" s="236"/>
      <c r="CG5" s="237"/>
      <c r="CH5" s="238"/>
      <c r="CI5" s="236"/>
      <c r="CJ5" s="237"/>
      <c r="CK5" s="238"/>
      <c r="CL5" s="236"/>
      <c r="CM5" s="237"/>
      <c r="CN5" s="238"/>
      <c r="CO5" s="236"/>
      <c r="CP5" s="237"/>
      <c r="CQ5" s="238"/>
      <c r="CR5" s="236"/>
      <c r="CS5" s="237"/>
      <c r="CT5" s="238"/>
      <c r="CU5" s="236"/>
      <c r="CV5" s="237"/>
      <c r="CW5" s="238"/>
      <c r="CX5" s="236"/>
      <c r="CY5" s="237"/>
      <c r="CZ5" s="238"/>
      <c r="DA5" s="236"/>
      <c r="DB5" s="237"/>
      <c r="DC5" s="238"/>
      <c r="DD5" s="236"/>
      <c r="DE5" s="237"/>
      <c r="DF5" s="238"/>
      <c r="DG5" s="236"/>
      <c r="DH5" s="237"/>
      <c r="DI5" s="238"/>
      <c r="DJ5" s="236"/>
      <c r="DK5" s="237"/>
      <c r="DL5" s="238"/>
      <c r="DM5" s="236"/>
      <c r="DN5" s="237"/>
      <c r="DO5" s="238"/>
      <c r="DP5" s="236"/>
      <c r="DQ5" s="237"/>
      <c r="DR5" s="238"/>
      <c r="DS5" s="236"/>
      <c r="DT5" s="237"/>
      <c r="DU5" s="238"/>
      <c r="DV5" s="236"/>
      <c r="DW5" s="237"/>
      <c r="DX5" s="238"/>
      <c r="DY5" s="236"/>
      <c r="DZ5" s="237"/>
      <c r="EA5" s="237"/>
      <c r="EB5" s="236"/>
      <c r="EC5" s="237"/>
      <c r="ED5" s="251"/>
      <c r="EE5" s="236"/>
      <c r="EF5" s="237"/>
      <c r="EG5" s="238"/>
      <c r="EH5" s="236"/>
      <c r="EI5" s="237"/>
      <c r="EJ5" s="238"/>
      <c r="EK5" s="236"/>
      <c r="EL5" s="237"/>
      <c r="EM5" s="251"/>
      <c r="EN5" s="236"/>
      <c r="EO5" s="237"/>
      <c r="EP5" s="251"/>
      <c r="EQ5" s="244"/>
      <c r="ER5" s="245"/>
      <c r="ES5" s="246"/>
      <c r="ET5" s="244"/>
      <c r="EU5" s="245"/>
      <c r="EV5" s="246"/>
      <c r="EW5" s="244"/>
      <c r="EX5" s="245"/>
      <c r="EY5" s="246"/>
      <c r="EZ5" s="244"/>
      <c r="FA5" s="245"/>
      <c r="FB5" s="246"/>
      <c r="FC5" s="244"/>
      <c r="FD5" s="245"/>
      <c r="FE5" s="246"/>
      <c r="FF5" s="244"/>
      <c r="FG5" s="245"/>
      <c r="FH5" s="246"/>
      <c r="FI5" s="244"/>
      <c r="FJ5" s="245"/>
      <c r="FK5" s="246"/>
      <c r="FL5" s="244"/>
      <c r="FM5" s="245"/>
      <c r="FN5" s="246"/>
      <c r="FO5" s="249"/>
      <c r="FP5" s="249"/>
      <c r="FQ5" s="250"/>
      <c r="FR5" s="244"/>
      <c r="FS5" s="245"/>
      <c r="FT5" s="246"/>
      <c r="FU5" s="244"/>
      <c r="FV5" s="245"/>
      <c r="FW5" s="246"/>
      <c r="FX5" s="244"/>
      <c r="FY5" s="245"/>
      <c r="FZ5" s="246"/>
      <c r="GA5" s="249"/>
      <c r="GB5" s="249"/>
      <c r="GC5" s="250"/>
      <c r="GD5" s="236"/>
      <c r="GE5" s="237"/>
      <c r="GF5" s="238"/>
      <c r="GG5" s="236"/>
      <c r="GH5" s="237"/>
      <c r="GI5" s="238"/>
    </row>
    <row r="6" spans="2:191" ht="16.5" thickTop="1" x14ac:dyDescent="0.25">
      <c r="B6" s="25" t="s">
        <v>47</v>
      </c>
      <c r="C6" s="26">
        <v>32720</v>
      </c>
      <c r="D6" s="27">
        <v>32751</v>
      </c>
      <c r="E6" s="28">
        <v>32770</v>
      </c>
      <c r="F6" s="26">
        <v>32782</v>
      </c>
      <c r="G6" s="27">
        <v>32780</v>
      </c>
      <c r="H6" s="28">
        <v>32766</v>
      </c>
      <c r="I6" s="26">
        <v>32754</v>
      </c>
      <c r="J6" s="27">
        <v>32715</v>
      </c>
      <c r="K6" s="28">
        <v>32711</v>
      </c>
      <c r="L6" s="26">
        <v>32726</v>
      </c>
      <c r="M6" s="27">
        <v>32747</v>
      </c>
      <c r="N6" s="28">
        <v>32854</v>
      </c>
      <c r="O6" s="26">
        <f>6807+25338+51+110+175+203+188+161</f>
        <v>33033</v>
      </c>
      <c r="P6" s="29">
        <f>33021</f>
        <v>33021</v>
      </c>
      <c r="Q6" s="28">
        <v>33069</v>
      </c>
      <c r="R6" s="26">
        <v>32907</v>
      </c>
      <c r="S6" s="29">
        <v>33231</v>
      </c>
      <c r="T6" s="28">
        <v>33293</v>
      </c>
      <c r="U6" s="26">
        <v>33411</v>
      </c>
      <c r="V6" s="29">
        <v>33346</v>
      </c>
      <c r="W6" s="28">
        <v>33414</v>
      </c>
      <c r="X6" s="26">
        <v>33395</v>
      </c>
      <c r="Y6" s="29">
        <v>33301</v>
      </c>
      <c r="Z6" s="28">
        <v>33308</v>
      </c>
      <c r="AA6" s="26">
        <v>33287</v>
      </c>
      <c r="AB6" s="29">
        <v>33308</v>
      </c>
      <c r="AC6" s="28">
        <v>33347</v>
      </c>
      <c r="AD6" s="26">
        <v>33347</v>
      </c>
      <c r="AE6" s="29">
        <v>33460</v>
      </c>
      <c r="AF6" s="28">
        <v>33536</v>
      </c>
      <c r="AG6" s="26">
        <v>33561</v>
      </c>
      <c r="AH6" s="29">
        <v>33522</v>
      </c>
      <c r="AI6" s="28">
        <v>33519</v>
      </c>
      <c r="AJ6" s="26">
        <v>33528</v>
      </c>
      <c r="AK6" s="29">
        <v>33535</v>
      </c>
      <c r="AL6" s="28">
        <v>33493</v>
      </c>
      <c r="AM6" s="30">
        <v>33477</v>
      </c>
      <c r="AN6" s="29">
        <v>33475</v>
      </c>
      <c r="AO6" s="28">
        <v>33536</v>
      </c>
      <c r="AP6" s="26">
        <v>33589</v>
      </c>
      <c r="AQ6" s="29">
        <v>33581</v>
      </c>
      <c r="AR6" s="28">
        <v>33672</v>
      </c>
      <c r="AS6" s="26">
        <v>33720</v>
      </c>
      <c r="AT6" s="29">
        <v>33693</v>
      </c>
      <c r="AU6" s="28">
        <v>33736</v>
      </c>
      <c r="AV6" s="26">
        <v>33646</v>
      </c>
      <c r="AW6" s="29">
        <v>33698</v>
      </c>
      <c r="AX6" s="28">
        <v>33742</v>
      </c>
      <c r="AY6" s="26">
        <v>33760</v>
      </c>
      <c r="AZ6" s="29">
        <v>33747</v>
      </c>
      <c r="BA6" s="28">
        <v>33929</v>
      </c>
      <c r="BB6" s="26">
        <v>33956</v>
      </c>
      <c r="BC6" s="29">
        <v>33991</v>
      </c>
      <c r="BD6" s="28">
        <v>34088</v>
      </c>
      <c r="BE6" s="26">
        <v>34173</v>
      </c>
      <c r="BF6" s="29">
        <v>34135</v>
      </c>
      <c r="BG6" s="28">
        <v>34066</v>
      </c>
      <c r="BH6" s="26">
        <v>33997</v>
      </c>
      <c r="BI6" s="29">
        <v>33947</v>
      </c>
      <c r="BJ6" s="28">
        <v>33966</v>
      </c>
      <c r="BK6" s="26">
        <v>33988</v>
      </c>
      <c r="BL6" s="29">
        <v>34012</v>
      </c>
      <c r="BM6" s="28">
        <v>34029</v>
      </c>
      <c r="BN6" s="26">
        <v>34072</v>
      </c>
      <c r="BO6" s="29">
        <v>34097</v>
      </c>
      <c r="BP6" s="28">
        <v>34127</v>
      </c>
      <c r="BQ6" s="26">
        <v>34314</v>
      </c>
      <c r="BR6" s="29">
        <v>34184</v>
      </c>
      <c r="BS6" s="28">
        <v>34192</v>
      </c>
      <c r="BT6" s="26">
        <v>34113</v>
      </c>
      <c r="BU6" s="29">
        <v>34065</v>
      </c>
      <c r="BV6" s="31">
        <v>34069</v>
      </c>
      <c r="BW6" s="26">
        <v>34134</v>
      </c>
      <c r="BX6" s="29">
        <v>34102</v>
      </c>
      <c r="BY6" s="31">
        <v>34036</v>
      </c>
      <c r="BZ6" s="26">
        <v>34000</v>
      </c>
      <c r="CA6" s="29">
        <v>34012</v>
      </c>
      <c r="CB6" s="31">
        <v>34122</v>
      </c>
      <c r="CC6" s="26">
        <v>34282</v>
      </c>
      <c r="CD6" s="29">
        <v>34090</v>
      </c>
      <c r="CE6" s="31">
        <v>34160</v>
      </c>
      <c r="CF6" s="26">
        <v>34086</v>
      </c>
      <c r="CG6" s="29">
        <v>34035</v>
      </c>
      <c r="CH6" s="31">
        <v>33888</v>
      </c>
      <c r="CI6" s="26">
        <v>33376</v>
      </c>
      <c r="CJ6" s="29">
        <v>32878</v>
      </c>
      <c r="CK6" s="31">
        <v>32779</v>
      </c>
      <c r="CL6" s="26">
        <v>32537</v>
      </c>
      <c r="CM6" s="29">
        <v>32398</v>
      </c>
      <c r="CN6" s="31">
        <v>32282</v>
      </c>
      <c r="CO6" s="26">
        <v>28747</v>
      </c>
      <c r="CP6" s="29">
        <v>30561</v>
      </c>
      <c r="CQ6" s="31">
        <v>32751</v>
      </c>
      <c r="CR6" s="26">
        <v>31899.390347163389</v>
      </c>
      <c r="CS6" s="29">
        <v>30985.404741744282</v>
      </c>
      <c r="CT6" s="31">
        <v>32501.120914770541</v>
      </c>
      <c r="CU6" s="26">
        <v>31112</v>
      </c>
      <c r="CV6" s="29">
        <v>31496</v>
      </c>
      <c r="CW6" s="31">
        <v>30402</v>
      </c>
      <c r="CX6" s="26">
        <v>30877</v>
      </c>
      <c r="CY6" s="29">
        <v>30741</v>
      </c>
      <c r="CZ6" s="31">
        <v>30821</v>
      </c>
      <c r="DA6" s="26">
        <v>30776</v>
      </c>
      <c r="DB6" s="29">
        <v>29878</v>
      </c>
      <c r="DC6" s="31">
        <v>30833</v>
      </c>
      <c r="DD6" s="26">
        <v>31049</v>
      </c>
      <c r="DE6" s="29">
        <v>30060</v>
      </c>
      <c r="DF6" s="31">
        <v>31186</v>
      </c>
      <c r="DG6" s="26">
        <v>30353</v>
      </c>
      <c r="DH6" s="29">
        <v>31331</v>
      </c>
      <c r="DI6" s="31">
        <v>30451</v>
      </c>
      <c r="DJ6" s="26">
        <v>31090</v>
      </c>
      <c r="DK6" s="29">
        <v>31091</v>
      </c>
      <c r="DL6" s="31">
        <v>31109</v>
      </c>
      <c r="DM6" s="26">
        <v>31100</v>
      </c>
      <c r="DN6" s="29">
        <v>31189</v>
      </c>
      <c r="DO6" s="31">
        <v>30947</v>
      </c>
      <c r="DP6" s="26">
        <v>30765</v>
      </c>
      <c r="DQ6" s="29">
        <v>30821</v>
      </c>
      <c r="DR6" s="31">
        <v>30853</v>
      </c>
      <c r="DS6" s="26">
        <v>30887</v>
      </c>
      <c r="DT6" s="29">
        <v>30948</v>
      </c>
      <c r="DU6" s="31">
        <v>31051</v>
      </c>
      <c r="DV6" s="26">
        <v>31109</v>
      </c>
      <c r="DW6" s="29">
        <v>31162</v>
      </c>
      <c r="DX6" s="31">
        <v>31214</v>
      </c>
      <c r="DY6" s="26">
        <v>31316</v>
      </c>
      <c r="DZ6" s="29">
        <v>31339</v>
      </c>
      <c r="EA6" s="171">
        <v>31414</v>
      </c>
      <c r="EB6" s="30">
        <v>31459</v>
      </c>
      <c r="EC6" s="29">
        <v>31632</v>
      </c>
      <c r="ED6" s="31">
        <v>31725</v>
      </c>
      <c r="EE6" s="26">
        <v>31765</v>
      </c>
      <c r="EF6" s="29">
        <v>31798</v>
      </c>
      <c r="EG6" s="31">
        <v>31858</v>
      </c>
      <c r="EH6" s="26">
        <v>31877</v>
      </c>
      <c r="EI6" s="29">
        <v>31923</v>
      </c>
      <c r="EJ6" s="31">
        <v>31950</v>
      </c>
      <c r="EK6" s="30">
        <v>31994</v>
      </c>
      <c r="EL6" s="29">
        <v>32125</v>
      </c>
      <c r="EM6" s="171">
        <v>32156</v>
      </c>
      <c r="EN6" s="203">
        <v>32300</v>
      </c>
      <c r="EO6" s="204">
        <v>32361</v>
      </c>
      <c r="EP6" s="205">
        <v>32455</v>
      </c>
      <c r="EQ6" s="203">
        <v>32614</v>
      </c>
      <c r="ER6" s="204">
        <v>32640</v>
      </c>
      <c r="ES6" s="205">
        <v>32665</v>
      </c>
      <c r="ET6" s="203">
        <v>32704</v>
      </c>
      <c r="EU6" s="204">
        <v>32740</v>
      </c>
      <c r="EV6" s="205">
        <v>32759</v>
      </c>
      <c r="EW6" s="203">
        <v>32790</v>
      </c>
      <c r="EX6" s="204">
        <v>32779</v>
      </c>
      <c r="EY6" s="205">
        <v>32866</v>
      </c>
      <c r="EZ6" s="203">
        <v>32919</v>
      </c>
      <c r="FA6" s="204">
        <v>32962</v>
      </c>
      <c r="FB6" s="205">
        <v>33051</v>
      </c>
      <c r="FC6" s="203">
        <v>33124</v>
      </c>
      <c r="FD6" s="204">
        <v>33225</v>
      </c>
      <c r="FE6" s="205">
        <v>33220</v>
      </c>
      <c r="FF6" s="203">
        <v>33249</v>
      </c>
      <c r="FG6" s="204">
        <v>33260</v>
      </c>
      <c r="FH6" s="205">
        <v>33282</v>
      </c>
      <c r="FI6" s="203">
        <v>33542</v>
      </c>
      <c r="FJ6" s="204">
        <v>33570</v>
      </c>
      <c r="FK6" s="205">
        <v>33635</v>
      </c>
      <c r="FL6" s="203">
        <v>33701</v>
      </c>
      <c r="FM6" s="204">
        <v>33753</v>
      </c>
      <c r="FN6" s="205">
        <v>33801</v>
      </c>
      <c r="FO6" s="69">
        <v>33848</v>
      </c>
      <c r="FP6" s="70">
        <v>33882</v>
      </c>
      <c r="FQ6" s="71">
        <v>33917</v>
      </c>
      <c r="FR6" s="203">
        <v>33953</v>
      </c>
      <c r="FS6" s="204">
        <v>33991</v>
      </c>
      <c r="FT6" s="205">
        <v>33975</v>
      </c>
      <c r="FU6" s="203">
        <v>33947</v>
      </c>
      <c r="FV6" s="204">
        <v>33947</v>
      </c>
      <c r="FW6" s="205">
        <v>33897</v>
      </c>
      <c r="FX6" s="203">
        <v>33938</v>
      </c>
      <c r="FY6" s="204">
        <v>33952</v>
      </c>
      <c r="FZ6" s="205">
        <v>33914</v>
      </c>
      <c r="GA6" s="69">
        <v>34149</v>
      </c>
      <c r="GB6" s="70">
        <v>34334</v>
      </c>
      <c r="GC6" s="71">
        <v>34478</v>
      </c>
      <c r="GD6" s="26">
        <v>34494</v>
      </c>
      <c r="GE6" s="29">
        <v>34445</v>
      </c>
      <c r="GF6" s="31">
        <v>34515</v>
      </c>
      <c r="GG6" s="26">
        <v>34430</v>
      </c>
      <c r="GH6" s="29">
        <v>34364</v>
      </c>
      <c r="GI6" s="31">
        <v>34341</v>
      </c>
    </row>
    <row r="7" spans="2:191" x14ac:dyDescent="0.25">
      <c r="B7" s="32" t="s">
        <v>48</v>
      </c>
      <c r="C7" s="33">
        <v>456</v>
      </c>
      <c r="D7" s="34">
        <v>457</v>
      </c>
      <c r="E7" s="35">
        <v>455</v>
      </c>
      <c r="F7" s="33">
        <v>455</v>
      </c>
      <c r="G7" s="34">
        <v>455</v>
      </c>
      <c r="H7" s="35">
        <v>450</v>
      </c>
      <c r="I7" s="33">
        <v>452</v>
      </c>
      <c r="J7" s="34">
        <v>453</v>
      </c>
      <c r="K7" s="35">
        <v>452</v>
      </c>
      <c r="L7" s="33">
        <v>450</v>
      </c>
      <c r="M7" s="34">
        <v>451</v>
      </c>
      <c r="N7" s="35">
        <v>451</v>
      </c>
      <c r="O7" s="33">
        <f>174+103+154+2+6+6+6+2</f>
        <v>453</v>
      </c>
      <c r="P7" s="36">
        <v>451</v>
      </c>
      <c r="Q7" s="35">
        <v>451</v>
      </c>
      <c r="R7" s="33">
        <v>451</v>
      </c>
      <c r="S7" s="36">
        <v>453</v>
      </c>
      <c r="T7" s="35">
        <v>453</v>
      </c>
      <c r="U7" s="33">
        <v>454</v>
      </c>
      <c r="V7" s="36">
        <v>453</v>
      </c>
      <c r="W7" s="35">
        <v>453</v>
      </c>
      <c r="X7" s="33">
        <v>448</v>
      </c>
      <c r="Y7" s="36">
        <v>450</v>
      </c>
      <c r="Z7" s="35">
        <v>429</v>
      </c>
      <c r="AA7" s="33">
        <v>449</v>
      </c>
      <c r="AB7" s="36">
        <v>442</v>
      </c>
      <c r="AC7" s="35">
        <v>434</v>
      </c>
      <c r="AD7" s="33">
        <v>442</v>
      </c>
      <c r="AE7" s="36">
        <v>448</v>
      </c>
      <c r="AF7" s="35">
        <v>448</v>
      </c>
      <c r="AG7" s="33">
        <v>447</v>
      </c>
      <c r="AH7" s="36">
        <v>451</v>
      </c>
      <c r="AI7" s="35">
        <v>451</v>
      </c>
      <c r="AJ7" s="33">
        <v>447</v>
      </c>
      <c r="AK7" s="36">
        <v>453</v>
      </c>
      <c r="AL7" s="35">
        <v>446</v>
      </c>
      <c r="AM7" s="37">
        <v>450</v>
      </c>
      <c r="AN7" s="36">
        <v>449</v>
      </c>
      <c r="AO7" s="35">
        <v>447</v>
      </c>
      <c r="AP7" s="33">
        <v>449</v>
      </c>
      <c r="AQ7" s="36">
        <v>448</v>
      </c>
      <c r="AR7" s="35">
        <v>447</v>
      </c>
      <c r="AS7" s="33">
        <v>443</v>
      </c>
      <c r="AT7" s="36">
        <v>448</v>
      </c>
      <c r="AU7" s="35">
        <v>443</v>
      </c>
      <c r="AV7" s="33">
        <v>444</v>
      </c>
      <c r="AW7" s="36">
        <v>445</v>
      </c>
      <c r="AX7" s="35">
        <v>441</v>
      </c>
      <c r="AY7" s="33">
        <v>444</v>
      </c>
      <c r="AZ7" s="36">
        <v>442</v>
      </c>
      <c r="BA7" s="35">
        <v>447</v>
      </c>
      <c r="BB7" s="33">
        <v>446</v>
      </c>
      <c r="BC7" s="36">
        <v>446</v>
      </c>
      <c r="BD7" s="35">
        <v>445</v>
      </c>
      <c r="BE7" s="33">
        <v>443</v>
      </c>
      <c r="BF7" s="36">
        <v>435</v>
      </c>
      <c r="BG7" s="36">
        <v>440</v>
      </c>
      <c r="BH7" s="33">
        <v>443</v>
      </c>
      <c r="BI7" s="36">
        <v>438</v>
      </c>
      <c r="BJ7" s="36">
        <v>445</v>
      </c>
      <c r="BK7" s="33">
        <v>441</v>
      </c>
      <c r="BL7" s="36">
        <v>437</v>
      </c>
      <c r="BM7" s="36">
        <v>442</v>
      </c>
      <c r="BN7" s="33">
        <v>438</v>
      </c>
      <c r="BO7" s="36">
        <v>435</v>
      </c>
      <c r="BP7" s="36">
        <v>438</v>
      </c>
      <c r="BQ7" s="33">
        <v>432</v>
      </c>
      <c r="BR7" s="36">
        <v>439</v>
      </c>
      <c r="BS7" s="36">
        <v>435</v>
      </c>
      <c r="BT7" s="33">
        <v>430</v>
      </c>
      <c r="BU7" s="36">
        <v>435</v>
      </c>
      <c r="BV7" s="38">
        <v>430</v>
      </c>
      <c r="BW7" s="33">
        <v>435</v>
      </c>
      <c r="BX7" s="36">
        <v>434</v>
      </c>
      <c r="BY7" s="38">
        <v>433</v>
      </c>
      <c r="BZ7" s="33">
        <v>432</v>
      </c>
      <c r="CA7" s="36">
        <v>430</v>
      </c>
      <c r="CB7" s="38">
        <v>430</v>
      </c>
      <c r="CC7" s="33">
        <v>433</v>
      </c>
      <c r="CD7" s="36">
        <v>426</v>
      </c>
      <c r="CE7" s="38">
        <v>429</v>
      </c>
      <c r="CF7" s="33">
        <v>425</v>
      </c>
      <c r="CG7" s="36">
        <v>428</v>
      </c>
      <c r="CH7" s="38">
        <v>428</v>
      </c>
      <c r="CI7" s="33">
        <v>419</v>
      </c>
      <c r="CJ7" s="36">
        <v>417</v>
      </c>
      <c r="CK7" s="38">
        <v>411</v>
      </c>
      <c r="CL7" s="33">
        <v>414</v>
      </c>
      <c r="CM7" s="36">
        <v>407</v>
      </c>
      <c r="CN7" s="38">
        <v>405</v>
      </c>
      <c r="CO7" s="33">
        <v>390</v>
      </c>
      <c r="CP7" s="36">
        <v>375</v>
      </c>
      <c r="CQ7" s="38">
        <v>430</v>
      </c>
      <c r="CR7" s="33">
        <v>417.46616541353376</v>
      </c>
      <c r="CS7" s="36">
        <v>357.60484544695066</v>
      </c>
      <c r="CT7" s="38">
        <v>417.34358578892994</v>
      </c>
      <c r="CU7" s="33">
        <v>365</v>
      </c>
      <c r="CV7" s="36">
        <v>367</v>
      </c>
      <c r="CW7" s="38">
        <v>356</v>
      </c>
      <c r="CX7" s="33">
        <v>354</v>
      </c>
      <c r="CY7" s="36">
        <v>364</v>
      </c>
      <c r="CZ7" s="38">
        <v>376</v>
      </c>
      <c r="DA7" s="39">
        <v>382</v>
      </c>
      <c r="DB7" s="40">
        <v>379</v>
      </c>
      <c r="DC7" s="38">
        <v>386</v>
      </c>
      <c r="DD7" s="39">
        <v>391</v>
      </c>
      <c r="DE7" s="40">
        <v>341</v>
      </c>
      <c r="DF7" s="38">
        <v>392</v>
      </c>
      <c r="DG7" s="39">
        <v>393</v>
      </c>
      <c r="DH7" s="40">
        <v>364</v>
      </c>
      <c r="DI7" s="38">
        <v>397</v>
      </c>
      <c r="DJ7" s="39">
        <v>396</v>
      </c>
      <c r="DK7" s="36">
        <v>395</v>
      </c>
      <c r="DL7" s="38">
        <v>395</v>
      </c>
      <c r="DM7" s="39">
        <v>397</v>
      </c>
      <c r="DN7" s="36">
        <v>401</v>
      </c>
      <c r="DO7" s="38">
        <v>403</v>
      </c>
      <c r="DP7" s="39">
        <v>402</v>
      </c>
      <c r="DQ7" s="36">
        <v>403</v>
      </c>
      <c r="DR7" s="38">
        <v>404</v>
      </c>
      <c r="DS7" s="39">
        <v>407</v>
      </c>
      <c r="DT7" s="40">
        <v>410</v>
      </c>
      <c r="DU7" s="38">
        <v>409</v>
      </c>
      <c r="DV7" s="39">
        <v>407</v>
      </c>
      <c r="DW7" s="40">
        <v>406</v>
      </c>
      <c r="DX7" s="38">
        <v>408</v>
      </c>
      <c r="DY7" s="39">
        <v>410</v>
      </c>
      <c r="DZ7" s="40">
        <v>411</v>
      </c>
      <c r="EA7" s="172">
        <v>408</v>
      </c>
      <c r="EB7" s="173">
        <v>411</v>
      </c>
      <c r="EC7" s="40">
        <v>409</v>
      </c>
      <c r="ED7" s="38">
        <v>409</v>
      </c>
      <c r="EE7" s="39">
        <v>410</v>
      </c>
      <c r="EF7" s="40">
        <v>409</v>
      </c>
      <c r="EG7" s="38">
        <v>408</v>
      </c>
      <c r="EH7" s="39">
        <v>408</v>
      </c>
      <c r="EI7" s="40">
        <v>409</v>
      </c>
      <c r="EJ7" s="38">
        <v>409</v>
      </c>
      <c r="EK7" s="173">
        <v>409</v>
      </c>
      <c r="EL7" s="40">
        <v>409</v>
      </c>
      <c r="EM7" s="172">
        <v>408</v>
      </c>
      <c r="EN7" s="173">
        <v>410</v>
      </c>
      <c r="EO7" s="40">
        <v>410</v>
      </c>
      <c r="EP7" s="38">
        <v>411</v>
      </c>
      <c r="EQ7" s="173">
        <v>411</v>
      </c>
      <c r="ER7" s="40">
        <v>410</v>
      </c>
      <c r="ES7" s="38">
        <v>412</v>
      </c>
      <c r="ET7" s="173">
        <v>411</v>
      </c>
      <c r="EU7" s="40">
        <v>412</v>
      </c>
      <c r="EV7" s="38">
        <v>411</v>
      </c>
      <c r="EW7" s="173">
        <v>412</v>
      </c>
      <c r="EX7" s="40">
        <v>410</v>
      </c>
      <c r="EY7" s="38">
        <v>412</v>
      </c>
      <c r="EZ7" s="173">
        <v>413</v>
      </c>
      <c r="FA7" s="40">
        <v>415</v>
      </c>
      <c r="FB7" s="38">
        <v>417</v>
      </c>
      <c r="FC7" s="173">
        <v>417</v>
      </c>
      <c r="FD7" s="40">
        <v>417</v>
      </c>
      <c r="FE7" s="38">
        <v>418</v>
      </c>
      <c r="FF7" s="173">
        <v>419</v>
      </c>
      <c r="FG7" s="40">
        <v>421</v>
      </c>
      <c r="FH7" s="38">
        <v>420</v>
      </c>
      <c r="FI7" s="173">
        <v>420</v>
      </c>
      <c r="FJ7" s="40">
        <v>419</v>
      </c>
      <c r="FK7" s="38">
        <v>421</v>
      </c>
      <c r="FL7" s="37">
        <v>418</v>
      </c>
      <c r="FM7" s="36">
        <v>417</v>
      </c>
      <c r="FN7" s="38">
        <v>418</v>
      </c>
      <c r="FO7" s="79">
        <v>420</v>
      </c>
      <c r="FP7" s="76">
        <v>420</v>
      </c>
      <c r="FQ7" s="80">
        <v>420</v>
      </c>
      <c r="FR7" s="173">
        <v>494</v>
      </c>
      <c r="FS7" s="40">
        <v>492</v>
      </c>
      <c r="FT7" s="38">
        <v>501</v>
      </c>
      <c r="FU7" s="173">
        <f>420+79</f>
        <v>499</v>
      </c>
      <c r="FV7" s="173">
        <f>80+418</f>
        <v>498</v>
      </c>
      <c r="FW7" s="173">
        <f>416+80</f>
        <v>496</v>
      </c>
      <c r="FX7" s="173">
        <v>496</v>
      </c>
      <c r="FY7" s="40">
        <v>496</v>
      </c>
      <c r="FZ7" s="38">
        <v>495</v>
      </c>
      <c r="GA7" s="79">
        <v>506</v>
      </c>
      <c r="GB7" s="76">
        <v>509</v>
      </c>
      <c r="GC7" s="80">
        <v>510</v>
      </c>
      <c r="GD7" s="39">
        <v>512</v>
      </c>
      <c r="GE7" s="40">
        <v>512</v>
      </c>
      <c r="GF7" s="38">
        <v>510</v>
      </c>
      <c r="GG7" s="39">
        <v>511</v>
      </c>
      <c r="GH7" s="40">
        <v>509</v>
      </c>
      <c r="GI7" s="38">
        <v>511</v>
      </c>
    </row>
    <row r="8" spans="2:191" x14ac:dyDescent="0.25">
      <c r="B8" s="41" t="s">
        <v>49</v>
      </c>
      <c r="C8" s="33">
        <v>1450</v>
      </c>
      <c r="D8" s="34">
        <v>1444</v>
      </c>
      <c r="E8" s="35">
        <v>1441</v>
      </c>
      <c r="F8" s="33">
        <v>1433</v>
      </c>
      <c r="G8" s="34">
        <v>1430</v>
      </c>
      <c r="H8" s="35">
        <v>1424</v>
      </c>
      <c r="I8" s="33">
        <v>1412</v>
      </c>
      <c r="J8" s="34">
        <v>1410</v>
      </c>
      <c r="K8" s="35">
        <v>1403</v>
      </c>
      <c r="L8" s="33">
        <v>1396</v>
      </c>
      <c r="M8" s="34">
        <v>1387</v>
      </c>
      <c r="N8" s="35">
        <v>1382</v>
      </c>
      <c r="O8" s="33">
        <f>477+863+7+9+17+1+3+2+1+1</f>
        <v>1381</v>
      </c>
      <c r="P8" s="36">
        <v>1380</v>
      </c>
      <c r="Q8" s="35">
        <v>1379</v>
      </c>
      <c r="R8" s="33">
        <v>1376</v>
      </c>
      <c r="S8" s="36">
        <v>1379</v>
      </c>
      <c r="T8" s="35">
        <v>1373</v>
      </c>
      <c r="U8" s="33">
        <v>1370</v>
      </c>
      <c r="V8" s="36">
        <v>1369</v>
      </c>
      <c r="W8" s="35">
        <v>1368</v>
      </c>
      <c r="X8" s="33">
        <v>1365</v>
      </c>
      <c r="Y8" s="36">
        <v>1350</v>
      </c>
      <c r="Z8" s="35">
        <v>1348</v>
      </c>
      <c r="AA8" s="33">
        <v>1344</v>
      </c>
      <c r="AB8" s="36">
        <v>1342</v>
      </c>
      <c r="AC8" s="35">
        <v>1336</v>
      </c>
      <c r="AD8" s="33">
        <v>1335</v>
      </c>
      <c r="AE8" s="36">
        <v>1332</v>
      </c>
      <c r="AF8" s="35">
        <v>1325</v>
      </c>
      <c r="AG8" s="33">
        <v>1322</v>
      </c>
      <c r="AH8" s="36">
        <v>1316</v>
      </c>
      <c r="AI8" s="35">
        <v>1266</v>
      </c>
      <c r="AJ8" s="33">
        <v>1260</v>
      </c>
      <c r="AK8" s="36">
        <v>1254</v>
      </c>
      <c r="AL8" s="35">
        <v>1250</v>
      </c>
      <c r="AM8" s="37">
        <v>1249</v>
      </c>
      <c r="AN8" s="36">
        <v>1247</v>
      </c>
      <c r="AO8" s="35">
        <v>1246</v>
      </c>
      <c r="AP8" s="33">
        <v>1245</v>
      </c>
      <c r="AQ8" s="36">
        <v>1242</v>
      </c>
      <c r="AR8" s="35">
        <v>1239</v>
      </c>
      <c r="AS8" s="33">
        <v>1232</v>
      </c>
      <c r="AT8" s="36">
        <v>1231</v>
      </c>
      <c r="AU8" s="35">
        <v>1225</v>
      </c>
      <c r="AV8" s="33">
        <v>1222</v>
      </c>
      <c r="AW8" s="36">
        <v>1219</v>
      </c>
      <c r="AX8" s="35">
        <v>1215</v>
      </c>
      <c r="AY8" s="33">
        <v>1213</v>
      </c>
      <c r="AZ8" s="36">
        <v>1254</v>
      </c>
      <c r="BA8" s="35">
        <v>1250</v>
      </c>
      <c r="BB8" s="33">
        <v>1249</v>
      </c>
      <c r="BC8" s="36">
        <v>1246</v>
      </c>
      <c r="BD8" s="35">
        <v>1237</v>
      </c>
      <c r="BE8" s="33">
        <v>1235</v>
      </c>
      <c r="BF8" s="36">
        <v>1231</v>
      </c>
      <c r="BG8" s="36">
        <v>1226</v>
      </c>
      <c r="BH8" s="33">
        <v>1219</v>
      </c>
      <c r="BI8" s="36">
        <v>1215</v>
      </c>
      <c r="BJ8" s="36">
        <v>1210</v>
      </c>
      <c r="BK8" s="33">
        <v>1208</v>
      </c>
      <c r="BL8" s="36">
        <v>1204</v>
      </c>
      <c r="BM8" s="36">
        <v>1199</v>
      </c>
      <c r="BN8" s="33">
        <v>1197</v>
      </c>
      <c r="BO8" s="36">
        <v>1192</v>
      </c>
      <c r="BP8" s="36">
        <v>1185</v>
      </c>
      <c r="BQ8" s="33">
        <v>1179</v>
      </c>
      <c r="BR8" s="36">
        <v>1173</v>
      </c>
      <c r="BS8" s="36">
        <v>1166</v>
      </c>
      <c r="BT8" s="33">
        <v>1163</v>
      </c>
      <c r="BU8" s="36">
        <v>1157</v>
      </c>
      <c r="BV8" s="38">
        <v>1149</v>
      </c>
      <c r="BW8" s="33">
        <v>1151</v>
      </c>
      <c r="BX8" s="36">
        <v>1151</v>
      </c>
      <c r="BY8" s="38">
        <v>1141</v>
      </c>
      <c r="BZ8" s="33">
        <v>1134</v>
      </c>
      <c r="CA8" s="36">
        <v>1131</v>
      </c>
      <c r="CB8" s="38">
        <v>1124</v>
      </c>
      <c r="CC8" s="33">
        <v>1117</v>
      </c>
      <c r="CD8" s="36">
        <v>1090</v>
      </c>
      <c r="CE8" s="38">
        <v>1084</v>
      </c>
      <c r="CF8" s="33">
        <v>1076</v>
      </c>
      <c r="CG8" s="36">
        <v>1073</v>
      </c>
      <c r="CH8" s="38">
        <v>1062</v>
      </c>
      <c r="CI8" s="33">
        <v>1041</v>
      </c>
      <c r="CJ8" s="36">
        <v>1026</v>
      </c>
      <c r="CK8" s="38">
        <v>1018</v>
      </c>
      <c r="CL8" s="33">
        <v>1010</v>
      </c>
      <c r="CM8" s="36">
        <v>1006</v>
      </c>
      <c r="CN8" s="38">
        <v>1001</v>
      </c>
      <c r="CO8" s="33">
        <v>748</v>
      </c>
      <c r="CP8" s="36">
        <v>894</v>
      </c>
      <c r="CQ8" s="38">
        <v>991</v>
      </c>
      <c r="CR8" s="33">
        <v>988.00000000000011</v>
      </c>
      <c r="CS8" s="36">
        <v>972.5385259631513</v>
      </c>
      <c r="CT8" s="38">
        <v>995.8897070096225</v>
      </c>
      <c r="CU8" s="33">
        <v>958</v>
      </c>
      <c r="CV8" s="36">
        <v>960</v>
      </c>
      <c r="CW8" s="38">
        <v>928</v>
      </c>
      <c r="CX8" s="33">
        <v>924</v>
      </c>
      <c r="CY8" s="36">
        <v>916</v>
      </c>
      <c r="CZ8" s="38">
        <v>880</v>
      </c>
      <c r="DA8" s="39">
        <v>872</v>
      </c>
      <c r="DB8" s="40">
        <v>860</v>
      </c>
      <c r="DC8" s="38">
        <v>874</v>
      </c>
      <c r="DD8" s="39">
        <v>874</v>
      </c>
      <c r="DE8" s="40">
        <v>860</v>
      </c>
      <c r="DF8" s="38">
        <v>870</v>
      </c>
      <c r="DG8" s="39">
        <v>857</v>
      </c>
      <c r="DH8" s="40">
        <v>870</v>
      </c>
      <c r="DI8" s="38">
        <v>856</v>
      </c>
      <c r="DJ8" s="39">
        <v>847</v>
      </c>
      <c r="DK8" s="36">
        <v>844</v>
      </c>
      <c r="DL8" s="38">
        <v>840</v>
      </c>
      <c r="DM8" s="39">
        <v>838</v>
      </c>
      <c r="DN8" s="36">
        <v>838</v>
      </c>
      <c r="DO8" s="38">
        <v>834</v>
      </c>
      <c r="DP8" s="39">
        <v>830</v>
      </c>
      <c r="DQ8" s="36">
        <v>824</v>
      </c>
      <c r="DR8" s="38">
        <v>827</v>
      </c>
      <c r="DS8" s="39">
        <v>831</v>
      </c>
      <c r="DT8" s="40">
        <v>834</v>
      </c>
      <c r="DU8" s="38">
        <v>834</v>
      </c>
      <c r="DV8" s="39">
        <v>832</v>
      </c>
      <c r="DW8" s="40">
        <v>830</v>
      </c>
      <c r="DX8" s="38">
        <v>827</v>
      </c>
      <c r="DY8" s="39">
        <v>825</v>
      </c>
      <c r="DZ8" s="40">
        <v>824</v>
      </c>
      <c r="EA8" s="172">
        <v>821</v>
      </c>
      <c r="EB8" s="173">
        <v>820</v>
      </c>
      <c r="EC8" s="40">
        <v>824</v>
      </c>
      <c r="ED8" s="38">
        <v>823</v>
      </c>
      <c r="EE8" s="39">
        <v>824</v>
      </c>
      <c r="EF8" s="40">
        <v>821</v>
      </c>
      <c r="EG8" s="38">
        <v>821</v>
      </c>
      <c r="EH8" s="39">
        <v>816</v>
      </c>
      <c r="EI8" s="40">
        <v>815</v>
      </c>
      <c r="EJ8" s="38">
        <v>813</v>
      </c>
      <c r="EK8" s="173">
        <v>811</v>
      </c>
      <c r="EL8" s="40">
        <v>810</v>
      </c>
      <c r="EM8" s="172">
        <v>809</v>
      </c>
      <c r="EN8" s="173">
        <v>812</v>
      </c>
      <c r="EO8" s="40">
        <v>810</v>
      </c>
      <c r="EP8" s="38">
        <v>809</v>
      </c>
      <c r="EQ8" s="173">
        <v>808</v>
      </c>
      <c r="ER8" s="40">
        <v>803</v>
      </c>
      <c r="ES8" s="38">
        <v>802</v>
      </c>
      <c r="ET8" s="173">
        <v>801</v>
      </c>
      <c r="EU8" s="40">
        <v>798</v>
      </c>
      <c r="EV8" s="38">
        <v>794</v>
      </c>
      <c r="EW8" s="173">
        <v>791</v>
      </c>
      <c r="EX8" s="40">
        <v>792</v>
      </c>
      <c r="EY8" s="38">
        <v>789</v>
      </c>
      <c r="EZ8" s="173">
        <v>786</v>
      </c>
      <c r="FA8" s="40">
        <v>787</v>
      </c>
      <c r="FB8" s="38">
        <v>789</v>
      </c>
      <c r="FC8" s="173">
        <v>787</v>
      </c>
      <c r="FD8" s="40">
        <v>784</v>
      </c>
      <c r="FE8" s="38">
        <v>785</v>
      </c>
      <c r="FF8" s="173">
        <v>782</v>
      </c>
      <c r="FG8" s="40">
        <v>780</v>
      </c>
      <c r="FH8" s="38">
        <v>776</v>
      </c>
      <c r="FI8" s="173">
        <v>768</v>
      </c>
      <c r="FJ8" s="40">
        <v>766</v>
      </c>
      <c r="FK8" s="38">
        <v>761</v>
      </c>
      <c r="FL8" s="37">
        <v>756</v>
      </c>
      <c r="FM8" s="36">
        <v>753</v>
      </c>
      <c r="FN8" s="38">
        <v>749</v>
      </c>
      <c r="FO8" s="120">
        <v>748</v>
      </c>
      <c r="FP8" s="117">
        <v>748</v>
      </c>
      <c r="FQ8" s="119">
        <v>749</v>
      </c>
      <c r="FR8" s="173">
        <v>747</v>
      </c>
      <c r="FS8" s="40">
        <v>746</v>
      </c>
      <c r="FT8" s="38">
        <v>746</v>
      </c>
      <c r="FU8" s="173">
        <v>745</v>
      </c>
      <c r="FV8" s="40">
        <v>745</v>
      </c>
      <c r="FW8" s="38">
        <v>747</v>
      </c>
      <c r="FX8" s="173">
        <v>748</v>
      </c>
      <c r="FY8" s="40">
        <v>751</v>
      </c>
      <c r="FZ8" s="38">
        <v>748</v>
      </c>
      <c r="GA8" s="120">
        <v>749</v>
      </c>
      <c r="GB8" s="117">
        <v>749</v>
      </c>
      <c r="GC8" s="119">
        <v>749</v>
      </c>
      <c r="GD8" s="39">
        <v>748</v>
      </c>
      <c r="GE8" s="40">
        <v>751</v>
      </c>
      <c r="GF8" s="38">
        <v>750</v>
      </c>
      <c r="GG8" s="39">
        <v>743</v>
      </c>
      <c r="GH8" s="40">
        <v>741</v>
      </c>
      <c r="GI8" s="38">
        <v>736</v>
      </c>
    </row>
    <row r="9" spans="2:191" x14ac:dyDescent="0.25">
      <c r="B9" s="32" t="s">
        <v>50</v>
      </c>
      <c r="C9" s="33">
        <v>81</v>
      </c>
      <c r="D9" s="34">
        <v>80</v>
      </c>
      <c r="E9" s="35">
        <v>78</v>
      </c>
      <c r="F9" s="33">
        <v>79</v>
      </c>
      <c r="G9" s="34">
        <v>80</v>
      </c>
      <c r="H9" s="35">
        <v>80</v>
      </c>
      <c r="I9" s="33">
        <v>80</v>
      </c>
      <c r="J9" s="34">
        <v>78</v>
      </c>
      <c r="K9" s="35">
        <v>78</v>
      </c>
      <c r="L9" s="33">
        <v>75</v>
      </c>
      <c r="M9" s="34">
        <v>75</v>
      </c>
      <c r="N9" s="35">
        <v>78</v>
      </c>
      <c r="O9" s="33">
        <f>24+54</f>
        <v>78</v>
      </c>
      <c r="P9" s="36">
        <v>76</v>
      </c>
      <c r="Q9" s="35">
        <v>75</v>
      </c>
      <c r="R9" s="33">
        <v>76</v>
      </c>
      <c r="S9" s="36">
        <v>75</v>
      </c>
      <c r="T9" s="35">
        <v>74</v>
      </c>
      <c r="U9" s="33">
        <v>77</v>
      </c>
      <c r="V9" s="36">
        <v>78</v>
      </c>
      <c r="W9" s="35">
        <v>73</v>
      </c>
      <c r="X9" s="33">
        <v>67</v>
      </c>
      <c r="Y9" s="36">
        <v>66</v>
      </c>
      <c r="Z9" s="35">
        <v>50</v>
      </c>
      <c r="AA9" s="33">
        <v>70</v>
      </c>
      <c r="AB9" s="36">
        <v>68</v>
      </c>
      <c r="AC9" s="35">
        <v>67</v>
      </c>
      <c r="AD9" s="33">
        <v>65</v>
      </c>
      <c r="AE9" s="36">
        <v>66</v>
      </c>
      <c r="AF9" s="35">
        <v>72</v>
      </c>
      <c r="AG9" s="33">
        <v>70</v>
      </c>
      <c r="AH9" s="36">
        <v>64</v>
      </c>
      <c r="AI9" s="35">
        <v>64</v>
      </c>
      <c r="AJ9" s="33">
        <v>66</v>
      </c>
      <c r="AK9" s="36">
        <v>66</v>
      </c>
      <c r="AL9" s="35">
        <v>66</v>
      </c>
      <c r="AM9" s="37">
        <v>67</v>
      </c>
      <c r="AN9" s="36">
        <v>68</v>
      </c>
      <c r="AO9" s="35">
        <v>68</v>
      </c>
      <c r="AP9" s="33">
        <v>67</v>
      </c>
      <c r="AQ9" s="36">
        <v>67</v>
      </c>
      <c r="AR9" s="35">
        <v>69</v>
      </c>
      <c r="AS9" s="33">
        <v>69</v>
      </c>
      <c r="AT9" s="36">
        <v>67</v>
      </c>
      <c r="AU9" s="35">
        <v>70</v>
      </c>
      <c r="AV9" s="33">
        <v>71</v>
      </c>
      <c r="AW9" s="36">
        <v>70</v>
      </c>
      <c r="AX9" s="35">
        <v>68</v>
      </c>
      <c r="AY9" s="33">
        <v>74</v>
      </c>
      <c r="AZ9" s="36">
        <v>69</v>
      </c>
      <c r="BA9" s="35">
        <v>68</v>
      </c>
      <c r="BB9" s="33">
        <v>68</v>
      </c>
      <c r="BC9" s="36">
        <v>72</v>
      </c>
      <c r="BD9" s="35">
        <v>69</v>
      </c>
      <c r="BE9" s="33">
        <v>71</v>
      </c>
      <c r="BF9" s="36">
        <v>70</v>
      </c>
      <c r="BG9" s="36">
        <v>67</v>
      </c>
      <c r="BH9" s="33">
        <v>67</v>
      </c>
      <c r="BI9" s="36">
        <v>65</v>
      </c>
      <c r="BJ9" s="36">
        <v>64</v>
      </c>
      <c r="BK9" s="33">
        <v>63</v>
      </c>
      <c r="BL9" s="36">
        <v>61</v>
      </c>
      <c r="BM9" s="36">
        <v>59</v>
      </c>
      <c r="BN9" s="33">
        <v>58</v>
      </c>
      <c r="BO9" s="36">
        <v>57</v>
      </c>
      <c r="BP9" s="36">
        <v>56</v>
      </c>
      <c r="BQ9" s="33">
        <v>53</v>
      </c>
      <c r="BR9" s="36">
        <v>54</v>
      </c>
      <c r="BS9" s="36">
        <v>53</v>
      </c>
      <c r="BT9" s="33">
        <v>53</v>
      </c>
      <c r="BU9" s="36">
        <v>55</v>
      </c>
      <c r="BV9" s="38">
        <v>49</v>
      </c>
      <c r="BW9" s="33">
        <v>54</v>
      </c>
      <c r="BX9" s="36">
        <v>53</v>
      </c>
      <c r="BY9" s="38">
        <v>52</v>
      </c>
      <c r="BZ9" s="33">
        <v>51</v>
      </c>
      <c r="CA9" s="36">
        <v>51</v>
      </c>
      <c r="CB9" s="38">
        <v>51</v>
      </c>
      <c r="CC9" s="33">
        <v>51</v>
      </c>
      <c r="CD9" s="36">
        <v>49</v>
      </c>
      <c r="CE9" s="38">
        <v>48</v>
      </c>
      <c r="CF9" s="33">
        <v>51</v>
      </c>
      <c r="CG9" s="36">
        <v>50</v>
      </c>
      <c r="CH9" s="38">
        <v>50</v>
      </c>
      <c r="CI9" s="33">
        <v>56</v>
      </c>
      <c r="CJ9" s="36">
        <v>63</v>
      </c>
      <c r="CK9" s="38">
        <v>64</v>
      </c>
      <c r="CL9" s="33">
        <v>60</v>
      </c>
      <c r="CM9" s="36">
        <v>58</v>
      </c>
      <c r="CN9" s="38">
        <v>58</v>
      </c>
      <c r="CO9" s="33">
        <v>56</v>
      </c>
      <c r="CP9" s="36">
        <v>46</v>
      </c>
      <c r="CQ9" s="38">
        <v>52</v>
      </c>
      <c r="CR9" s="33">
        <v>51.466711893675381</v>
      </c>
      <c r="CS9" s="36">
        <v>53.941348792747213</v>
      </c>
      <c r="CT9" s="38">
        <v>52.000377428289298</v>
      </c>
      <c r="CU9" s="33">
        <v>43</v>
      </c>
      <c r="CV9" s="36">
        <v>40</v>
      </c>
      <c r="CW9" s="38">
        <v>46</v>
      </c>
      <c r="CX9" s="33">
        <v>43</v>
      </c>
      <c r="CY9" s="36">
        <v>38</v>
      </c>
      <c r="CZ9" s="38">
        <v>35</v>
      </c>
      <c r="DA9" s="39">
        <v>40</v>
      </c>
      <c r="DB9" s="40">
        <v>43</v>
      </c>
      <c r="DC9" s="38">
        <v>45</v>
      </c>
      <c r="DD9" s="39">
        <v>43</v>
      </c>
      <c r="DE9" s="40">
        <v>41</v>
      </c>
      <c r="DF9" s="38">
        <v>41</v>
      </c>
      <c r="DG9" s="39">
        <v>41</v>
      </c>
      <c r="DH9" s="40">
        <v>37</v>
      </c>
      <c r="DI9" s="38">
        <v>36</v>
      </c>
      <c r="DJ9" s="39">
        <v>36</v>
      </c>
      <c r="DK9" s="36">
        <v>36</v>
      </c>
      <c r="DL9" s="38">
        <v>36</v>
      </c>
      <c r="DM9" s="39">
        <v>36</v>
      </c>
      <c r="DN9" s="36">
        <v>35</v>
      </c>
      <c r="DO9" s="38">
        <v>35</v>
      </c>
      <c r="DP9" s="39">
        <v>33</v>
      </c>
      <c r="DQ9" s="36">
        <v>36</v>
      </c>
      <c r="DR9" s="38">
        <v>37</v>
      </c>
      <c r="DS9" s="39">
        <v>37</v>
      </c>
      <c r="DT9" s="40">
        <v>35</v>
      </c>
      <c r="DU9" s="38">
        <v>34</v>
      </c>
      <c r="DV9" s="39">
        <v>32</v>
      </c>
      <c r="DW9" s="40">
        <v>33</v>
      </c>
      <c r="DX9" s="38">
        <v>35</v>
      </c>
      <c r="DY9" s="39">
        <v>37</v>
      </c>
      <c r="DZ9" s="40">
        <v>35</v>
      </c>
      <c r="EA9" s="172">
        <v>34</v>
      </c>
      <c r="EB9" s="173">
        <v>37</v>
      </c>
      <c r="EC9" s="40">
        <v>35</v>
      </c>
      <c r="ED9" s="38">
        <v>36</v>
      </c>
      <c r="EE9" s="39">
        <v>36</v>
      </c>
      <c r="EF9" s="40">
        <v>40</v>
      </c>
      <c r="EG9" s="38">
        <v>41</v>
      </c>
      <c r="EH9" s="39">
        <v>42</v>
      </c>
      <c r="EI9" s="40">
        <v>38</v>
      </c>
      <c r="EJ9" s="38">
        <v>36</v>
      </c>
      <c r="EK9" s="173">
        <v>36</v>
      </c>
      <c r="EL9" s="40">
        <v>38</v>
      </c>
      <c r="EM9" s="172">
        <v>38</v>
      </c>
      <c r="EN9" s="173">
        <v>36</v>
      </c>
      <c r="EO9" s="40">
        <v>36</v>
      </c>
      <c r="EP9" s="38">
        <v>38</v>
      </c>
      <c r="EQ9" s="173">
        <v>41</v>
      </c>
      <c r="ER9" s="40">
        <v>41</v>
      </c>
      <c r="ES9" s="38">
        <v>40</v>
      </c>
      <c r="ET9" s="173">
        <v>38</v>
      </c>
      <c r="EU9" s="40">
        <v>37</v>
      </c>
      <c r="EV9" s="38">
        <v>36</v>
      </c>
      <c r="EW9" s="173">
        <v>36</v>
      </c>
      <c r="EX9" s="40">
        <v>36</v>
      </c>
      <c r="EY9" s="38">
        <v>38</v>
      </c>
      <c r="EZ9" s="173">
        <v>36</v>
      </c>
      <c r="FA9" s="40">
        <v>36</v>
      </c>
      <c r="FB9" s="38">
        <v>35</v>
      </c>
      <c r="FC9" s="173">
        <v>37</v>
      </c>
      <c r="FD9" s="40">
        <v>38</v>
      </c>
      <c r="FE9" s="38">
        <v>37</v>
      </c>
      <c r="FF9" s="173">
        <v>35</v>
      </c>
      <c r="FG9" s="40">
        <v>36</v>
      </c>
      <c r="FH9" s="38">
        <v>36</v>
      </c>
      <c r="FI9" s="173">
        <v>37</v>
      </c>
      <c r="FJ9" s="40">
        <v>37</v>
      </c>
      <c r="FK9" s="38">
        <v>38</v>
      </c>
      <c r="FL9" s="37">
        <v>38</v>
      </c>
      <c r="FM9" s="36">
        <v>37</v>
      </c>
      <c r="FN9" s="38">
        <v>38</v>
      </c>
      <c r="FO9" s="79">
        <v>38</v>
      </c>
      <c r="FP9" s="76">
        <v>38</v>
      </c>
      <c r="FQ9" s="80">
        <v>38</v>
      </c>
      <c r="FR9" s="173">
        <v>39</v>
      </c>
      <c r="FS9" s="40">
        <v>39</v>
      </c>
      <c r="FT9" s="38">
        <v>39</v>
      </c>
      <c r="FU9" s="173">
        <v>39</v>
      </c>
      <c r="FV9" s="40">
        <v>40</v>
      </c>
      <c r="FW9" s="38">
        <v>41</v>
      </c>
      <c r="FX9" s="173">
        <v>42</v>
      </c>
      <c r="FY9" s="40">
        <v>41</v>
      </c>
      <c r="FZ9" s="38">
        <v>42</v>
      </c>
      <c r="GA9" s="79">
        <v>46</v>
      </c>
      <c r="GB9" s="76">
        <v>46</v>
      </c>
      <c r="GC9" s="80">
        <v>47</v>
      </c>
      <c r="GD9" s="39">
        <v>47</v>
      </c>
      <c r="GE9" s="40">
        <v>49</v>
      </c>
      <c r="GF9" s="38">
        <v>51</v>
      </c>
      <c r="GG9" s="39">
        <v>49</v>
      </c>
      <c r="GH9" s="40">
        <v>47</v>
      </c>
      <c r="GI9" s="38">
        <v>48</v>
      </c>
    </row>
    <row r="10" spans="2:191" x14ac:dyDescent="0.25">
      <c r="B10" s="32" t="s">
        <v>51</v>
      </c>
      <c r="C10" s="33">
        <v>760</v>
      </c>
      <c r="D10" s="34">
        <v>753</v>
      </c>
      <c r="E10" s="35">
        <v>752</v>
      </c>
      <c r="F10" s="33">
        <v>753</v>
      </c>
      <c r="G10" s="34">
        <v>751</v>
      </c>
      <c r="H10" s="35">
        <v>755</v>
      </c>
      <c r="I10" s="33">
        <v>754</v>
      </c>
      <c r="J10" s="34">
        <v>753</v>
      </c>
      <c r="K10" s="35">
        <v>744</v>
      </c>
      <c r="L10" s="33">
        <v>738</v>
      </c>
      <c r="M10" s="34">
        <v>736</v>
      </c>
      <c r="N10" s="35">
        <v>737</v>
      </c>
      <c r="O10" s="33">
        <f>260+473</f>
        <v>733</v>
      </c>
      <c r="P10" s="36">
        <v>736</v>
      </c>
      <c r="Q10" s="35">
        <v>739</v>
      </c>
      <c r="R10" s="33">
        <v>740</v>
      </c>
      <c r="S10" s="36">
        <v>741</v>
      </c>
      <c r="T10" s="35">
        <v>734</v>
      </c>
      <c r="U10" s="33">
        <v>747</v>
      </c>
      <c r="V10" s="36">
        <v>746</v>
      </c>
      <c r="W10" s="35">
        <v>730</v>
      </c>
      <c r="X10" s="33">
        <v>730</v>
      </c>
      <c r="Y10" s="36">
        <v>729</v>
      </c>
      <c r="Z10" s="35">
        <v>696</v>
      </c>
      <c r="AA10" s="33">
        <v>699</v>
      </c>
      <c r="AB10" s="36">
        <v>721</v>
      </c>
      <c r="AC10" s="35">
        <v>712</v>
      </c>
      <c r="AD10" s="33">
        <v>732</v>
      </c>
      <c r="AE10" s="36">
        <v>728</v>
      </c>
      <c r="AF10" s="35">
        <v>726</v>
      </c>
      <c r="AG10" s="33">
        <v>712</v>
      </c>
      <c r="AH10" s="36">
        <v>716</v>
      </c>
      <c r="AI10" s="35">
        <v>716</v>
      </c>
      <c r="AJ10" s="33">
        <v>716</v>
      </c>
      <c r="AK10" s="36">
        <v>710</v>
      </c>
      <c r="AL10" s="35">
        <v>698</v>
      </c>
      <c r="AM10" s="37">
        <v>685</v>
      </c>
      <c r="AN10" s="36">
        <v>702</v>
      </c>
      <c r="AO10" s="35">
        <v>702</v>
      </c>
      <c r="AP10" s="33">
        <v>687</v>
      </c>
      <c r="AQ10" s="36">
        <v>696</v>
      </c>
      <c r="AR10" s="35">
        <v>703</v>
      </c>
      <c r="AS10" s="33">
        <v>695</v>
      </c>
      <c r="AT10" s="36">
        <v>694</v>
      </c>
      <c r="AU10" s="35">
        <v>700</v>
      </c>
      <c r="AV10" s="33">
        <v>676</v>
      </c>
      <c r="AW10" s="36">
        <v>690</v>
      </c>
      <c r="AX10" s="35">
        <v>673</v>
      </c>
      <c r="AY10" s="33">
        <v>683</v>
      </c>
      <c r="AZ10" s="36">
        <v>672</v>
      </c>
      <c r="BA10" s="35">
        <v>675</v>
      </c>
      <c r="BB10" s="33">
        <v>677</v>
      </c>
      <c r="BC10" s="36">
        <v>675</v>
      </c>
      <c r="BD10" s="35">
        <v>665</v>
      </c>
      <c r="BE10" s="33">
        <v>674</v>
      </c>
      <c r="BF10" s="36">
        <v>662</v>
      </c>
      <c r="BG10" s="36">
        <v>662</v>
      </c>
      <c r="BH10" s="33">
        <v>670</v>
      </c>
      <c r="BI10" s="36">
        <v>665</v>
      </c>
      <c r="BJ10" s="36">
        <v>655</v>
      </c>
      <c r="BK10" s="33">
        <v>645</v>
      </c>
      <c r="BL10" s="36">
        <v>649</v>
      </c>
      <c r="BM10" s="36">
        <v>664</v>
      </c>
      <c r="BN10" s="33">
        <v>646</v>
      </c>
      <c r="BO10" s="36">
        <v>618</v>
      </c>
      <c r="BP10" s="36">
        <v>627</v>
      </c>
      <c r="BQ10" s="33">
        <v>603</v>
      </c>
      <c r="BR10" s="36">
        <v>612</v>
      </c>
      <c r="BS10" s="36">
        <v>598</v>
      </c>
      <c r="BT10" s="33">
        <v>598</v>
      </c>
      <c r="BU10" s="36">
        <v>613</v>
      </c>
      <c r="BV10" s="38">
        <v>596</v>
      </c>
      <c r="BW10" s="33">
        <v>593</v>
      </c>
      <c r="BX10" s="36">
        <v>624</v>
      </c>
      <c r="BY10" s="38">
        <v>613</v>
      </c>
      <c r="BZ10" s="33">
        <v>601</v>
      </c>
      <c r="CA10" s="36">
        <v>608</v>
      </c>
      <c r="CB10" s="38">
        <v>603</v>
      </c>
      <c r="CC10" s="33">
        <v>597</v>
      </c>
      <c r="CD10" s="36">
        <v>587</v>
      </c>
      <c r="CE10" s="38">
        <v>597</v>
      </c>
      <c r="CF10" s="33">
        <v>589</v>
      </c>
      <c r="CG10" s="36">
        <v>568</v>
      </c>
      <c r="CH10" s="38">
        <v>586</v>
      </c>
      <c r="CI10" s="33">
        <v>592</v>
      </c>
      <c r="CJ10" s="36">
        <v>606</v>
      </c>
      <c r="CK10" s="38">
        <v>608</v>
      </c>
      <c r="CL10" s="33">
        <v>599</v>
      </c>
      <c r="CM10" s="36">
        <v>593</v>
      </c>
      <c r="CN10" s="38">
        <v>598</v>
      </c>
      <c r="CO10" s="33">
        <v>575</v>
      </c>
      <c r="CP10" s="36">
        <v>547</v>
      </c>
      <c r="CQ10" s="38">
        <v>540</v>
      </c>
      <c r="CR10" s="33">
        <v>584.56849694952859</v>
      </c>
      <c r="CS10" s="36">
        <v>575.58273248289879</v>
      </c>
      <c r="CT10" s="38">
        <v>611.10023395866551</v>
      </c>
      <c r="CU10" s="33">
        <v>576</v>
      </c>
      <c r="CV10" s="36">
        <v>555</v>
      </c>
      <c r="CW10" s="38">
        <v>543</v>
      </c>
      <c r="CX10" s="33">
        <v>505</v>
      </c>
      <c r="CY10" s="36">
        <v>516</v>
      </c>
      <c r="CZ10" s="38">
        <v>488</v>
      </c>
      <c r="DA10" s="39">
        <v>517</v>
      </c>
      <c r="DB10" s="40">
        <v>513</v>
      </c>
      <c r="DC10" s="38">
        <v>517</v>
      </c>
      <c r="DD10" s="39">
        <v>525</v>
      </c>
      <c r="DE10" s="40">
        <v>517</v>
      </c>
      <c r="DF10" s="38">
        <v>518</v>
      </c>
      <c r="DG10" s="39">
        <v>519</v>
      </c>
      <c r="DH10" s="40">
        <v>525</v>
      </c>
      <c r="DI10" s="38">
        <v>522</v>
      </c>
      <c r="DJ10" s="39">
        <v>519</v>
      </c>
      <c r="DK10" s="36">
        <v>518</v>
      </c>
      <c r="DL10" s="38">
        <v>518</v>
      </c>
      <c r="DM10" s="39">
        <v>519</v>
      </c>
      <c r="DN10" s="36">
        <v>518</v>
      </c>
      <c r="DO10" s="38">
        <v>520</v>
      </c>
      <c r="DP10" s="39">
        <v>512</v>
      </c>
      <c r="DQ10" s="36">
        <v>512</v>
      </c>
      <c r="DR10" s="38">
        <v>516</v>
      </c>
      <c r="DS10" s="39">
        <v>523</v>
      </c>
      <c r="DT10" s="40">
        <v>523</v>
      </c>
      <c r="DU10" s="38">
        <v>524</v>
      </c>
      <c r="DV10" s="39">
        <v>507</v>
      </c>
      <c r="DW10" s="40">
        <v>516</v>
      </c>
      <c r="DX10" s="38">
        <v>524</v>
      </c>
      <c r="DY10" s="39">
        <v>523</v>
      </c>
      <c r="DZ10" s="40">
        <v>523</v>
      </c>
      <c r="EA10" s="172">
        <v>521</v>
      </c>
      <c r="EB10" s="173">
        <v>529</v>
      </c>
      <c r="EC10" s="40">
        <v>531</v>
      </c>
      <c r="ED10" s="38">
        <v>539</v>
      </c>
      <c r="EE10" s="39">
        <v>536</v>
      </c>
      <c r="EF10" s="40">
        <v>535</v>
      </c>
      <c r="EG10" s="38">
        <v>535</v>
      </c>
      <c r="EH10" s="39">
        <v>540</v>
      </c>
      <c r="EI10" s="40">
        <v>542</v>
      </c>
      <c r="EJ10" s="38">
        <v>535</v>
      </c>
      <c r="EK10" s="173">
        <v>541</v>
      </c>
      <c r="EL10" s="40">
        <v>546</v>
      </c>
      <c r="EM10" s="172">
        <v>552</v>
      </c>
      <c r="EN10" s="173">
        <v>553</v>
      </c>
      <c r="EO10" s="40">
        <v>565</v>
      </c>
      <c r="EP10" s="38">
        <v>577</v>
      </c>
      <c r="EQ10" s="173">
        <v>582</v>
      </c>
      <c r="ER10" s="40">
        <v>585</v>
      </c>
      <c r="ES10" s="38">
        <v>576</v>
      </c>
      <c r="ET10" s="173">
        <v>573</v>
      </c>
      <c r="EU10" s="40">
        <v>570</v>
      </c>
      <c r="EV10" s="38">
        <v>568</v>
      </c>
      <c r="EW10" s="173">
        <v>570</v>
      </c>
      <c r="EX10" s="40">
        <v>572</v>
      </c>
      <c r="EY10" s="38">
        <v>574</v>
      </c>
      <c r="EZ10" s="173">
        <v>575</v>
      </c>
      <c r="FA10" s="40">
        <v>584</v>
      </c>
      <c r="FB10" s="38">
        <v>598</v>
      </c>
      <c r="FC10" s="173">
        <v>594</v>
      </c>
      <c r="FD10" s="40">
        <v>592</v>
      </c>
      <c r="FE10" s="38">
        <v>601</v>
      </c>
      <c r="FF10" s="173">
        <v>600</v>
      </c>
      <c r="FG10" s="40">
        <v>600</v>
      </c>
      <c r="FH10" s="38">
        <v>600</v>
      </c>
      <c r="FI10" s="173">
        <v>593</v>
      </c>
      <c r="FJ10" s="40">
        <v>594</v>
      </c>
      <c r="FK10" s="38">
        <v>592</v>
      </c>
      <c r="FL10" s="37">
        <v>591</v>
      </c>
      <c r="FM10" s="36">
        <v>593</v>
      </c>
      <c r="FN10" s="38">
        <v>599</v>
      </c>
      <c r="FO10" s="120">
        <v>600</v>
      </c>
      <c r="FP10" s="117">
        <v>599</v>
      </c>
      <c r="FQ10" s="119">
        <v>602</v>
      </c>
      <c r="FR10" s="173">
        <v>604</v>
      </c>
      <c r="FS10" s="40">
        <v>603</v>
      </c>
      <c r="FT10" s="38">
        <v>609</v>
      </c>
      <c r="FU10" s="173">
        <v>611</v>
      </c>
      <c r="FV10" s="40">
        <v>613</v>
      </c>
      <c r="FW10" s="38">
        <v>621</v>
      </c>
      <c r="FX10" s="173">
        <v>625</v>
      </c>
      <c r="FY10" s="40">
        <v>631</v>
      </c>
      <c r="FZ10" s="38">
        <v>637</v>
      </c>
      <c r="GA10" s="120">
        <v>649</v>
      </c>
      <c r="GB10" s="117">
        <v>642</v>
      </c>
      <c r="GC10" s="119">
        <v>632</v>
      </c>
      <c r="GD10" s="39">
        <v>624</v>
      </c>
      <c r="GE10" s="40">
        <v>625</v>
      </c>
      <c r="GF10" s="38">
        <v>622</v>
      </c>
      <c r="GG10" s="39">
        <v>623</v>
      </c>
      <c r="GH10" s="40">
        <v>612</v>
      </c>
      <c r="GI10" s="38">
        <v>609</v>
      </c>
    </row>
    <row r="11" spans="2:191" x14ac:dyDescent="0.25">
      <c r="B11" s="32" t="s">
        <v>52</v>
      </c>
      <c r="C11" s="33">
        <v>5156</v>
      </c>
      <c r="D11" s="34">
        <v>5162</v>
      </c>
      <c r="E11" s="35">
        <v>5166</v>
      </c>
      <c r="F11" s="33">
        <v>5161</v>
      </c>
      <c r="G11" s="34">
        <v>5158</v>
      </c>
      <c r="H11" s="35">
        <v>5170</v>
      </c>
      <c r="I11" s="33">
        <v>5180</v>
      </c>
      <c r="J11" s="34">
        <v>5177</v>
      </c>
      <c r="K11" s="35">
        <v>5166</v>
      </c>
      <c r="L11" s="33">
        <v>5153</v>
      </c>
      <c r="M11" s="34">
        <v>5174</v>
      </c>
      <c r="N11" s="35">
        <v>5196</v>
      </c>
      <c r="O11" s="33">
        <f>1534+3733</f>
        <v>5267</v>
      </c>
      <c r="P11" s="36">
        <v>5249</v>
      </c>
      <c r="Q11" s="35">
        <v>5252</v>
      </c>
      <c r="R11" s="33">
        <v>5171</v>
      </c>
      <c r="S11" s="36">
        <v>5287</v>
      </c>
      <c r="T11" s="35">
        <v>5286</v>
      </c>
      <c r="U11" s="33">
        <v>5327</v>
      </c>
      <c r="V11" s="36">
        <v>5330</v>
      </c>
      <c r="W11" s="35">
        <v>5225</v>
      </c>
      <c r="X11" s="33">
        <v>5207</v>
      </c>
      <c r="Y11" s="36">
        <v>5226</v>
      </c>
      <c r="Z11" s="35">
        <v>5218</v>
      </c>
      <c r="AA11" s="33">
        <v>5207</v>
      </c>
      <c r="AB11" s="36">
        <v>5202</v>
      </c>
      <c r="AC11" s="35">
        <v>5214</v>
      </c>
      <c r="AD11" s="33">
        <v>5226</v>
      </c>
      <c r="AE11" s="36">
        <v>5210</v>
      </c>
      <c r="AF11" s="35">
        <v>5213</v>
      </c>
      <c r="AG11" s="33">
        <v>5108</v>
      </c>
      <c r="AH11" s="36">
        <v>5135</v>
      </c>
      <c r="AI11" s="35">
        <v>5123</v>
      </c>
      <c r="AJ11" s="33">
        <v>5144</v>
      </c>
      <c r="AK11" s="36">
        <v>5127</v>
      </c>
      <c r="AL11" s="35">
        <v>5141</v>
      </c>
      <c r="AM11" s="37">
        <v>5110</v>
      </c>
      <c r="AN11" s="36">
        <v>5123</v>
      </c>
      <c r="AO11" s="35">
        <v>5150</v>
      </c>
      <c r="AP11" s="33">
        <v>5095</v>
      </c>
      <c r="AQ11" s="36">
        <v>5129</v>
      </c>
      <c r="AR11" s="35">
        <v>5130</v>
      </c>
      <c r="AS11" s="33">
        <v>5141</v>
      </c>
      <c r="AT11" s="36">
        <v>5136</v>
      </c>
      <c r="AU11" s="35">
        <v>5132</v>
      </c>
      <c r="AV11" s="33">
        <v>5098</v>
      </c>
      <c r="AW11" s="36">
        <v>5130</v>
      </c>
      <c r="AX11" s="35">
        <v>5095</v>
      </c>
      <c r="AY11" s="33">
        <v>5110</v>
      </c>
      <c r="AZ11" s="36">
        <v>5125</v>
      </c>
      <c r="BA11" s="35">
        <v>5124</v>
      </c>
      <c r="BB11" s="33">
        <v>5083</v>
      </c>
      <c r="BC11" s="36">
        <v>5084</v>
      </c>
      <c r="BD11" s="35">
        <v>5058</v>
      </c>
      <c r="BE11" s="33">
        <v>5115</v>
      </c>
      <c r="BF11" s="36">
        <v>5082</v>
      </c>
      <c r="BG11" s="36">
        <v>5053</v>
      </c>
      <c r="BH11" s="33">
        <v>5093</v>
      </c>
      <c r="BI11" s="36">
        <v>5068</v>
      </c>
      <c r="BJ11" s="36">
        <v>5079</v>
      </c>
      <c r="BK11" s="33">
        <v>4715</v>
      </c>
      <c r="BL11" s="36">
        <v>4659</v>
      </c>
      <c r="BM11" s="36">
        <v>4709</v>
      </c>
      <c r="BN11" s="33">
        <v>4650</v>
      </c>
      <c r="BO11" s="36">
        <v>4647</v>
      </c>
      <c r="BP11" s="36">
        <v>4630</v>
      </c>
      <c r="BQ11" s="33">
        <v>4584</v>
      </c>
      <c r="BR11" s="36">
        <v>4587</v>
      </c>
      <c r="BS11" s="36">
        <v>4585</v>
      </c>
      <c r="BT11" s="33">
        <v>4583</v>
      </c>
      <c r="BU11" s="36">
        <v>4598</v>
      </c>
      <c r="BV11" s="38">
        <v>4603</v>
      </c>
      <c r="BW11" s="33">
        <v>4576</v>
      </c>
      <c r="BX11" s="36">
        <v>4594</v>
      </c>
      <c r="BY11" s="38">
        <v>4555</v>
      </c>
      <c r="BZ11" s="33">
        <v>4571</v>
      </c>
      <c r="CA11" s="36">
        <v>4548</v>
      </c>
      <c r="CB11" s="38">
        <v>4549</v>
      </c>
      <c r="CC11" s="33">
        <v>4902</v>
      </c>
      <c r="CD11" s="36">
        <v>4876</v>
      </c>
      <c r="CE11" s="38">
        <v>4878</v>
      </c>
      <c r="CF11" s="33">
        <v>4894</v>
      </c>
      <c r="CG11" s="36">
        <v>4879</v>
      </c>
      <c r="CH11" s="38">
        <v>4885</v>
      </c>
      <c r="CI11" s="33">
        <v>4873</v>
      </c>
      <c r="CJ11" s="36">
        <v>4885</v>
      </c>
      <c r="CK11" s="38">
        <v>4921</v>
      </c>
      <c r="CL11" s="33">
        <v>4892</v>
      </c>
      <c r="CM11" s="36">
        <v>4890</v>
      </c>
      <c r="CN11" s="38">
        <v>4872</v>
      </c>
      <c r="CO11" s="33">
        <v>4538</v>
      </c>
      <c r="CP11" s="36">
        <v>3819</v>
      </c>
      <c r="CQ11" s="38">
        <v>4144</v>
      </c>
      <c r="CR11" s="33">
        <v>4586.1331058020478</v>
      </c>
      <c r="CS11" s="36">
        <v>4459.1988054607509</v>
      </c>
      <c r="CT11" s="38">
        <v>4544.7811087139744</v>
      </c>
      <c r="CU11" s="33">
        <v>4753</v>
      </c>
      <c r="CV11" s="36">
        <v>4814</v>
      </c>
      <c r="CW11" s="38">
        <v>4664</v>
      </c>
      <c r="CX11" s="33">
        <v>4657</v>
      </c>
      <c r="CY11" s="36">
        <v>4591</v>
      </c>
      <c r="CZ11" s="38">
        <v>4564</v>
      </c>
      <c r="DA11" s="33">
        <v>4631</v>
      </c>
      <c r="DB11" s="36">
        <v>4521</v>
      </c>
      <c r="DC11" s="38">
        <v>4627</v>
      </c>
      <c r="DD11" s="33">
        <v>4635</v>
      </c>
      <c r="DE11" s="36">
        <v>4486</v>
      </c>
      <c r="DF11" s="38">
        <v>4633</v>
      </c>
      <c r="DG11" s="33">
        <v>4541</v>
      </c>
      <c r="DH11" s="36">
        <v>4658</v>
      </c>
      <c r="DI11" s="38">
        <v>4573</v>
      </c>
      <c r="DJ11" s="39">
        <v>4571</v>
      </c>
      <c r="DK11" s="36">
        <v>4563</v>
      </c>
      <c r="DL11" s="38">
        <v>4541</v>
      </c>
      <c r="DM11" s="39">
        <v>4542</v>
      </c>
      <c r="DN11" s="36">
        <v>4566</v>
      </c>
      <c r="DO11" s="38">
        <v>4559</v>
      </c>
      <c r="DP11" s="39">
        <v>4565</v>
      </c>
      <c r="DQ11" s="36">
        <v>4582</v>
      </c>
      <c r="DR11" s="38">
        <v>4594</v>
      </c>
      <c r="DS11" s="33">
        <v>4586</v>
      </c>
      <c r="DT11" s="36">
        <v>4593</v>
      </c>
      <c r="DU11" s="38">
        <v>4208</v>
      </c>
      <c r="DV11" s="33">
        <v>4118</v>
      </c>
      <c r="DW11" s="36">
        <v>4131</v>
      </c>
      <c r="DX11" s="38">
        <v>4141</v>
      </c>
      <c r="DY11" s="33">
        <v>4145</v>
      </c>
      <c r="DZ11" s="36">
        <v>4149</v>
      </c>
      <c r="EA11" s="172">
        <v>4151</v>
      </c>
      <c r="EB11" s="37">
        <v>4158</v>
      </c>
      <c r="EC11" s="36">
        <v>4173</v>
      </c>
      <c r="ED11" s="38">
        <v>4175</v>
      </c>
      <c r="EE11" s="33">
        <v>4200</v>
      </c>
      <c r="EF11" s="36">
        <v>4212</v>
      </c>
      <c r="EG11" s="38">
        <v>4227</v>
      </c>
      <c r="EH11" s="33">
        <v>4228</v>
      </c>
      <c r="EI11" s="36">
        <v>4220</v>
      </c>
      <c r="EJ11" s="38">
        <v>4217</v>
      </c>
      <c r="EK11" s="37">
        <v>4221</v>
      </c>
      <c r="EL11" s="36">
        <v>4223</v>
      </c>
      <c r="EM11" s="172">
        <v>4231</v>
      </c>
      <c r="EN11" s="37">
        <v>4274</v>
      </c>
      <c r="EO11" s="36">
        <v>4279</v>
      </c>
      <c r="EP11" s="38">
        <v>4395</v>
      </c>
      <c r="EQ11" s="37">
        <v>4408</v>
      </c>
      <c r="ER11" s="36">
        <v>4402</v>
      </c>
      <c r="ES11" s="38">
        <v>4381</v>
      </c>
      <c r="ET11" s="37">
        <v>4379</v>
      </c>
      <c r="EU11" s="36">
        <v>4334</v>
      </c>
      <c r="EV11" s="38">
        <v>4357</v>
      </c>
      <c r="EW11" s="37">
        <v>4354</v>
      </c>
      <c r="EX11" s="36">
        <v>4357</v>
      </c>
      <c r="EY11" s="38">
        <v>4417</v>
      </c>
      <c r="EZ11" s="37">
        <v>4430</v>
      </c>
      <c r="FA11" s="36">
        <v>4431</v>
      </c>
      <c r="FB11" s="38">
        <v>4510</v>
      </c>
      <c r="FC11" s="37">
        <v>4512</v>
      </c>
      <c r="FD11" s="36">
        <v>4503</v>
      </c>
      <c r="FE11" s="38">
        <v>4506</v>
      </c>
      <c r="FF11" s="37">
        <v>4508</v>
      </c>
      <c r="FG11" s="36">
        <v>4507</v>
      </c>
      <c r="FH11" s="38">
        <v>4502</v>
      </c>
      <c r="FI11" s="37">
        <v>4466</v>
      </c>
      <c r="FJ11" s="36">
        <v>4471</v>
      </c>
      <c r="FK11" s="38">
        <v>4485</v>
      </c>
      <c r="FL11" s="37">
        <v>4497</v>
      </c>
      <c r="FM11" s="36">
        <v>4528</v>
      </c>
      <c r="FN11" s="38">
        <v>4532</v>
      </c>
      <c r="FO11" s="79">
        <v>4607</v>
      </c>
      <c r="FP11" s="76">
        <v>4606</v>
      </c>
      <c r="FQ11" s="80">
        <v>4614</v>
      </c>
      <c r="FR11" s="37">
        <v>4623</v>
      </c>
      <c r="FS11" s="36">
        <v>4612</v>
      </c>
      <c r="FT11" s="38">
        <v>4622</v>
      </c>
      <c r="FU11" s="37">
        <v>4625</v>
      </c>
      <c r="FV11" s="36">
        <v>4627</v>
      </c>
      <c r="FW11" s="38">
        <v>4632</v>
      </c>
      <c r="FX11" s="37">
        <v>4634</v>
      </c>
      <c r="FY11" s="36">
        <v>4634</v>
      </c>
      <c r="FZ11" s="38">
        <v>4638</v>
      </c>
      <c r="GA11" s="79">
        <v>4668</v>
      </c>
      <c r="GB11" s="76">
        <v>4683</v>
      </c>
      <c r="GC11" s="80">
        <v>4662</v>
      </c>
      <c r="GD11" s="39">
        <v>4664</v>
      </c>
      <c r="GE11" s="36">
        <v>4667</v>
      </c>
      <c r="GF11" s="38">
        <v>4680</v>
      </c>
      <c r="GG11" s="39">
        <v>4670</v>
      </c>
      <c r="GH11" s="36">
        <v>4589</v>
      </c>
      <c r="GI11" s="38">
        <v>4561</v>
      </c>
    </row>
    <row r="12" spans="2:191" x14ac:dyDescent="0.25">
      <c r="B12" s="32" t="s">
        <v>53</v>
      </c>
      <c r="C12" s="33">
        <v>21</v>
      </c>
      <c r="D12" s="34">
        <v>21</v>
      </c>
      <c r="E12" s="35">
        <v>21</v>
      </c>
      <c r="F12" s="33">
        <v>21</v>
      </c>
      <c r="G12" s="34">
        <v>21</v>
      </c>
      <c r="H12" s="35">
        <v>21</v>
      </c>
      <c r="I12" s="33">
        <v>21</v>
      </c>
      <c r="J12" s="34">
        <v>21</v>
      </c>
      <c r="K12" s="35">
        <v>21</v>
      </c>
      <c r="L12" s="33">
        <v>21</v>
      </c>
      <c r="M12" s="34">
        <v>21</v>
      </c>
      <c r="N12" s="35">
        <v>21</v>
      </c>
      <c r="O12" s="33">
        <f>3+18</f>
        <v>21</v>
      </c>
      <c r="P12" s="36">
        <v>21</v>
      </c>
      <c r="Q12" s="35">
        <v>21</v>
      </c>
      <c r="R12" s="33">
        <f>3+18</f>
        <v>21</v>
      </c>
      <c r="S12" s="36">
        <v>21</v>
      </c>
      <c r="T12" s="35">
        <v>21</v>
      </c>
      <c r="U12" s="33">
        <f>3+18</f>
        <v>21</v>
      </c>
      <c r="V12" s="36">
        <v>21</v>
      </c>
      <c r="W12" s="35">
        <v>21</v>
      </c>
      <c r="X12" s="33">
        <v>21</v>
      </c>
      <c r="Y12" s="36">
        <v>21</v>
      </c>
      <c r="Z12" s="35">
        <v>21</v>
      </c>
      <c r="AA12" s="33">
        <v>21</v>
      </c>
      <c r="AB12" s="36">
        <v>21</v>
      </c>
      <c r="AC12" s="35">
        <v>20</v>
      </c>
      <c r="AD12" s="33">
        <v>21</v>
      </c>
      <c r="AE12" s="36">
        <v>21</v>
      </c>
      <c r="AF12" s="35">
        <v>21</v>
      </c>
      <c r="AG12" s="33">
        <v>21</v>
      </c>
      <c r="AH12" s="36">
        <v>21</v>
      </c>
      <c r="AI12" s="35">
        <v>21</v>
      </c>
      <c r="AJ12" s="33">
        <v>21</v>
      </c>
      <c r="AK12" s="36">
        <v>21</v>
      </c>
      <c r="AL12" s="35">
        <v>21</v>
      </c>
      <c r="AM12" s="37">
        <v>20</v>
      </c>
      <c r="AN12" s="36">
        <v>20</v>
      </c>
      <c r="AO12" s="35">
        <v>20</v>
      </c>
      <c r="AP12" s="33">
        <v>20</v>
      </c>
      <c r="AQ12" s="36">
        <v>20</v>
      </c>
      <c r="AR12" s="35">
        <v>20</v>
      </c>
      <c r="AS12" s="33">
        <v>19</v>
      </c>
      <c r="AT12" s="36">
        <v>20</v>
      </c>
      <c r="AU12" s="35">
        <v>20</v>
      </c>
      <c r="AV12" s="33">
        <v>20</v>
      </c>
      <c r="AW12" s="36">
        <v>20</v>
      </c>
      <c r="AX12" s="35">
        <v>21</v>
      </c>
      <c r="AY12" s="33">
        <v>18</v>
      </c>
      <c r="AZ12" s="36">
        <v>20</v>
      </c>
      <c r="BA12" s="35">
        <v>18</v>
      </c>
      <c r="BB12" s="33">
        <v>18</v>
      </c>
      <c r="BC12" s="36">
        <v>18</v>
      </c>
      <c r="BD12" s="35">
        <v>18</v>
      </c>
      <c r="BE12" s="33">
        <v>18</v>
      </c>
      <c r="BF12" s="36">
        <v>18</v>
      </c>
      <c r="BG12" s="36">
        <v>18</v>
      </c>
      <c r="BH12" s="33">
        <v>18</v>
      </c>
      <c r="BI12" s="36">
        <v>18</v>
      </c>
      <c r="BJ12" s="36">
        <v>18</v>
      </c>
      <c r="BK12" s="33">
        <v>18</v>
      </c>
      <c r="BL12" s="36">
        <v>18</v>
      </c>
      <c r="BM12" s="36">
        <v>18</v>
      </c>
      <c r="BN12" s="33">
        <v>18</v>
      </c>
      <c r="BO12" s="36">
        <v>18</v>
      </c>
      <c r="BP12" s="36">
        <v>17</v>
      </c>
      <c r="BQ12" s="33">
        <v>18</v>
      </c>
      <c r="BR12" s="36">
        <v>18</v>
      </c>
      <c r="BS12" s="36">
        <v>19</v>
      </c>
      <c r="BT12" s="33">
        <v>18</v>
      </c>
      <c r="BU12" s="36">
        <v>18</v>
      </c>
      <c r="BV12" s="38">
        <v>18</v>
      </c>
      <c r="BW12" s="33">
        <v>18</v>
      </c>
      <c r="BX12" s="36">
        <v>18</v>
      </c>
      <c r="BY12" s="38">
        <v>18</v>
      </c>
      <c r="BZ12" s="33">
        <v>18</v>
      </c>
      <c r="CA12" s="36">
        <v>18</v>
      </c>
      <c r="CB12" s="38">
        <v>18</v>
      </c>
      <c r="CC12" s="33">
        <v>18</v>
      </c>
      <c r="CD12" s="36">
        <v>18</v>
      </c>
      <c r="CE12" s="38">
        <v>18</v>
      </c>
      <c r="CF12" s="33">
        <v>18</v>
      </c>
      <c r="CG12" s="36">
        <v>18</v>
      </c>
      <c r="CH12" s="38">
        <v>18</v>
      </c>
      <c r="CI12" s="33" t="s">
        <v>54</v>
      </c>
      <c r="CJ12" s="36" t="s">
        <v>54</v>
      </c>
      <c r="CK12" s="38" t="s">
        <v>54</v>
      </c>
      <c r="CL12" s="33">
        <v>18</v>
      </c>
      <c r="CM12" s="36">
        <v>18</v>
      </c>
      <c r="CN12" s="38">
        <v>18</v>
      </c>
      <c r="CO12" s="33">
        <v>18</v>
      </c>
      <c r="CP12" s="36">
        <v>17</v>
      </c>
      <c r="CQ12" s="38">
        <v>18</v>
      </c>
      <c r="CR12" s="33">
        <v>15</v>
      </c>
      <c r="CS12" s="36">
        <v>14</v>
      </c>
      <c r="CT12" s="38">
        <v>15.997971477747722</v>
      </c>
      <c r="CU12" s="33">
        <v>17</v>
      </c>
      <c r="CV12" s="36">
        <v>17</v>
      </c>
      <c r="CW12" s="38">
        <v>17</v>
      </c>
      <c r="CX12" s="33">
        <v>18</v>
      </c>
      <c r="CY12" s="36">
        <v>18</v>
      </c>
      <c r="CZ12" s="38">
        <v>18</v>
      </c>
      <c r="DA12" s="33">
        <v>18</v>
      </c>
      <c r="DB12" s="36">
        <v>17</v>
      </c>
      <c r="DC12" s="38">
        <v>18</v>
      </c>
      <c r="DD12" s="33">
        <v>18</v>
      </c>
      <c r="DE12" s="36">
        <v>17</v>
      </c>
      <c r="DF12" s="38">
        <v>18</v>
      </c>
      <c r="DG12" s="33">
        <v>18</v>
      </c>
      <c r="DH12" s="36">
        <v>18</v>
      </c>
      <c r="DI12" s="38">
        <v>18</v>
      </c>
      <c r="DJ12" s="39">
        <v>18</v>
      </c>
      <c r="DK12" s="36">
        <v>18</v>
      </c>
      <c r="DL12" s="38">
        <v>18</v>
      </c>
      <c r="DM12" s="39">
        <v>18</v>
      </c>
      <c r="DN12" s="36">
        <v>18</v>
      </c>
      <c r="DO12" s="38">
        <v>18</v>
      </c>
      <c r="DP12" s="39">
        <v>18</v>
      </c>
      <c r="DQ12" s="36">
        <v>17</v>
      </c>
      <c r="DR12" s="38">
        <v>17</v>
      </c>
      <c r="DS12" s="33">
        <v>17</v>
      </c>
      <c r="DT12" s="36">
        <v>17</v>
      </c>
      <c r="DU12" s="38">
        <v>17</v>
      </c>
      <c r="DV12" s="33">
        <v>17</v>
      </c>
      <c r="DW12" s="36">
        <v>17</v>
      </c>
      <c r="DX12" s="38">
        <v>17</v>
      </c>
      <c r="DY12" s="33">
        <v>17</v>
      </c>
      <c r="DZ12" s="36">
        <v>17</v>
      </c>
      <c r="EA12" s="172">
        <v>17</v>
      </c>
      <c r="EB12" s="37">
        <v>17</v>
      </c>
      <c r="EC12" s="36">
        <v>17</v>
      </c>
      <c r="ED12" s="38">
        <v>17</v>
      </c>
      <c r="EE12" s="33">
        <v>16</v>
      </c>
      <c r="EF12" s="36">
        <v>16</v>
      </c>
      <c r="EG12" s="38">
        <v>16</v>
      </c>
      <c r="EH12" s="33">
        <v>16</v>
      </c>
      <c r="EI12" s="36">
        <v>16</v>
      </c>
      <c r="EJ12" s="38">
        <v>16</v>
      </c>
      <c r="EK12" s="37">
        <v>16</v>
      </c>
      <c r="EL12" s="36">
        <v>16</v>
      </c>
      <c r="EM12" s="172">
        <v>15</v>
      </c>
      <c r="EN12" s="37">
        <v>15</v>
      </c>
      <c r="EO12" s="36">
        <v>15</v>
      </c>
      <c r="EP12" s="38">
        <v>15</v>
      </c>
      <c r="EQ12" s="37">
        <v>15</v>
      </c>
      <c r="ER12" s="36">
        <v>15</v>
      </c>
      <c r="ES12" s="38">
        <v>15</v>
      </c>
      <c r="ET12" s="37">
        <v>15</v>
      </c>
      <c r="EU12" s="36">
        <v>15</v>
      </c>
      <c r="EV12" s="38">
        <v>15</v>
      </c>
      <c r="EW12" s="37">
        <v>15</v>
      </c>
      <c r="EX12" s="36">
        <v>15</v>
      </c>
      <c r="EY12" s="38">
        <v>14</v>
      </c>
      <c r="EZ12" s="37">
        <v>14</v>
      </c>
      <c r="FA12" s="36">
        <v>12</v>
      </c>
      <c r="FB12" s="38">
        <v>13</v>
      </c>
      <c r="FC12" s="37">
        <v>12</v>
      </c>
      <c r="FD12" s="36">
        <v>12</v>
      </c>
      <c r="FE12" s="38">
        <v>12</v>
      </c>
      <c r="FF12" s="37">
        <v>12</v>
      </c>
      <c r="FG12" s="36">
        <v>12</v>
      </c>
      <c r="FH12" s="38">
        <v>12</v>
      </c>
      <c r="FI12" s="37">
        <v>12</v>
      </c>
      <c r="FJ12" s="36">
        <v>12</v>
      </c>
      <c r="FK12" s="38">
        <v>12</v>
      </c>
      <c r="FL12" s="37">
        <v>12</v>
      </c>
      <c r="FM12" s="36">
        <v>12</v>
      </c>
      <c r="FN12" s="38">
        <v>12</v>
      </c>
      <c r="FO12" s="124">
        <v>12</v>
      </c>
      <c r="FP12" s="121">
        <v>12</v>
      </c>
      <c r="FQ12" s="123">
        <v>12</v>
      </c>
      <c r="FR12" s="37">
        <v>12</v>
      </c>
      <c r="FS12" s="36">
        <v>12</v>
      </c>
      <c r="FT12" s="38">
        <v>12</v>
      </c>
      <c r="FU12" s="37">
        <v>12</v>
      </c>
      <c r="FV12" s="36">
        <v>12</v>
      </c>
      <c r="FW12" s="38">
        <v>12</v>
      </c>
      <c r="FX12" s="37">
        <v>12</v>
      </c>
      <c r="FY12" s="36">
        <v>12</v>
      </c>
      <c r="FZ12" s="38">
        <v>12</v>
      </c>
      <c r="GA12" s="124">
        <v>12</v>
      </c>
      <c r="GB12" s="121">
        <v>12</v>
      </c>
      <c r="GC12" s="123">
        <v>12</v>
      </c>
      <c r="GD12" s="33">
        <v>12</v>
      </c>
      <c r="GE12" s="34">
        <v>12</v>
      </c>
      <c r="GF12" s="38">
        <v>12</v>
      </c>
      <c r="GG12" s="33">
        <v>12</v>
      </c>
      <c r="GH12" s="34">
        <v>11</v>
      </c>
      <c r="GI12" s="38">
        <v>11</v>
      </c>
    </row>
    <row r="13" spans="2:191" ht="16.5" thickBot="1" x14ac:dyDescent="0.3">
      <c r="B13" s="32" t="s">
        <v>55</v>
      </c>
      <c r="C13" s="33">
        <v>38</v>
      </c>
      <c r="D13" s="34">
        <v>38</v>
      </c>
      <c r="E13" s="35">
        <v>38</v>
      </c>
      <c r="F13" s="33">
        <v>38</v>
      </c>
      <c r="G13" s="34">
        <v>38</v>
      </c>
      <c r="H13" s="35">
        <v>38</v>
      </c>
      <c r="I13" s="33">
        <v>38</v>
      </c>
      <c r="J13" s="34">
        <v>38</v>
      </c>
      <c r="K13" s="35">
        <v>38</v>
      </c>
      <c r="L13" s="33">
        <v>38</v>
      </c>
      <c r="M13" s="34">
        <v>38</v>
      </c>
      <c r="N13" s="35">
        <v>38</v>
      </c>
      <c r="O13" s="33">
        <v>49</v>
      </c>
      <c r="P13" s="36">
        <v>38</v>
      </c>
      <c r="Q13" s="35">
        <v>39</v>
      </c>
      <c r="R13" s="33">
        <v>40</v>
      </c>
      <c r="S13" s="36">
        <v>43</v>
      </c>
      <c r="T13" s="35">
        <v>46</v>
      </c>
      <c r="U13" s="33">
        <v>53</v>
      </c>
      <c r="V13" s="36">
        <v>53</v>
      </c>
      <c r="W13" s="35">
        <v>55</v>
      </c>
      <c r="X13" s="33">
        <v>53</v>
      </c>
      <c r="Y13" s="36">
        <v>55</v>
      </c>
      <c r="Z13" s="35">
        <v>57</v>
      </c>
      <c r="AA13" s="33">
        <v>60</v>
      </c>
      <c r="AB13" s="36">
        <v>62</v>
      </c>
      <c r="AC13" s="35">
        <v>62</v>
      </c>
      <c r="AD13" s="33">
        <v>64</v>
      </c>
      <c r="AE13" s="36">
        <v>64</v>
      </c>
      <c r="AF13" s="35">
        <v>67</v>
      </c>
      <c r="AG13" s="33">
        <v>68</v>
      </c>
      <c r="AH13" s="36">
        <v>70</v>
      </c>
      <c r="AI13" s="35">
        <v>70</v>
      </c>
      <c r="AJ13" s="33">
        <v>71</v>
      </c>
      <c r="AK13" s="36">
        <v>75</v>
      </c>
      <c r="AL13" s="35">
        <v>77</v>
      </c>
      <c r="AM13" s="37">
        <v>81</v>
      </c>
      <c r="AN13" s="36">
        <v>84</v>
      </c>
      <c r="AO13" s="35">
        <v>84</v>
      </c>
      <c r="AP13" s="33">
        <v>84</v>
      </c>
      <c r="AQ13" s="36">
        <v>86</v>
      </c>
      <c r="AR13" s="35">
        <v>90</v>
      </c>
      <c r="AS13" s="33">
        <v>89</v>
      </c>
      <c r="AT13" s="36">
        <v>90</v>
      </c>
      <c r="AU13" s="35">
        <v>90</v>
      </c>
      <c r="AV13" s="33">
        <v>90</v>
      </c>
      <c r="AW13" s="36">
        <v>92</v>
      </c>
      <c r="AX13" s="35">
        <v>93</v>
      </c>
      <c r="AY13" s="33">
        <v>93</v>
      </c>
      <c r="AZ13" s="36">
        <v>94</v>
      </c>
      <c r="BA13" s="35">
        <v>93</v>
      </c>
      <c r="BB13" s="33">
        <v>95</v>
      </c>
      <c r="BC13" s="36">
        <v>96</v>
      </c>
      <c r="BD13" s="35">
        <v>100</v>
      </c>
      <c r="BE13" s="33">
        <v>100</v>
      </c>
      <c r="BF13" s="36">
        <v>101</v>
      </c>
      <c r="BG13" s="36">
        <v>102</v>
      </c>
      <c r="BH13" s="33">
        <v>101</v>
      </c>
      <c r="BI13" s="36">
        <v>101</v>
      </c>
      <c r="BJ13" s="36">
        <v>108</v>
      </c>
      <c r="BK13" s="33">
        <v>112</v>
      </c>
      <c r="BL13" s="36">
        <v>112</v>
      </c>
      <c r="BM13" s="36">
        <v>115</v>
      </c>
      <c r="BN13" s="33">
        <v>117</v>
      </c>
      <c r="BO13" s="36">
        <v>119</v>
      </c>
      <c r="BP13" s="36">
        <v>117</v>
      </c>
      <c r="BQ13" s="33">
        <v>116</v>
      </c>
      <c r="BR13" s="36">
        <v>116</v>
      </c>
      <c r="BS13" s="36">
        <v>118</v>
      </c>
      <c r="BT13" s="33">
        <v>119</v>
      </c>
      <c r="BU13" s="36">
        <v>120</v>
      </c>
      <c r="BV13" s="38">
        <v>123</v>
      </c>
      <c r="BW13" s="33">
        <v>127</v>
      </c>
      <c r="BX13" s="36">
        <v>125</v>
      </c>
      <c r="BY13" s="38">
        <v>126</v>
      </c>
      <c r="BZ13" s="33">
        <v>127</v>
      </c>
      <c r="CA13" s="36">
        <v>127</v>
      </c>
      <c r="CB13" s="38">
        <v>129</v>
      </c>
      <c r="CC13" s="33">
        <v>131</v>
      </c>
      <c r="CD13" s="36">
        <v>130</v>
      </c>
      <c r="CE13" s="38">
        <v>132</v>
      </c>
      <c r="CF13" s="33">
        <v>133</v>
      </c>
      <c r="CG13" s="36">
        <v>134</v>
      </c>
      <c r="CH13" s="38">
        <v>136</v>
      </c>
      <c r="CI13" s="33">
        <v>136</v>
      </c>
      <c r="CJ13" s="36">
        <v>134</v>
      </c>
      <c r="CK13" s="38">
        <v>134</v>
      </c>
      <c r="CL13" s="33">
        <v>135</v>
      </c>
      <c r="CM13" s="36">
        <v>132</v>
      </c>
      <c r="CN13" s="38">
        <v>135</v>
      </c>
      <c r="CO13" s="33">
        <v>134</v>
      </c>
      <c r="CP13" s="36">
        <v>22</v>
      </c>
      <c r="CQ13" s="38">
        <v>15</v>
      </c>
      <c r="CR13" s="33">
        <v>616</v>
      </c>
      <c r="CS13" s="36">
        <v>614</v>
      </c>
      <c r="CT13" s="38">
        <v>625</v>
      </c>
      <c r="CU13" s="33">
        <v>590</v>
      </c>
      <c r="CV13" s="36">
        <v>596</v>
      </c>
      <c r="CW13" s="38">
        <v>582</v>
      </c>
      <c r="CX13" s="33">
        <v>580</v>
      </c>
      <c r="CY13" s="36">
        <v>578</v>
      </c>
      <c r="CZ13" s="38">
        <v>556</v>
      </c>
      <c r="DA13" s="33">
        <v>565</v>
      </c>
      <c r="DB13" s="36">
        <v>562</v>
      </c>
      <c r="DC13" s="38">
        <v>557</v>
      </c>
      <c r="DD13" s="33">
        <v>565</v>
      </c>
      <c r="DE13" s="36">
        <v>536</v>
      </c>
      <c r="DF13" s="38">
        <v>564</v>
      </c>
      <c r="DG13" s="33">
        <v>565</v>
      </c>
      <c r="DH13" s="36">
        <v>562</v>
      </c>
      <c r="DI13" s="38">
        <v>558</v>
      </c>
      <c r="DJ13" s="39">
        <v>565</v>
      </c>
      <c r="DK13" s="36">
        <v>566</v>
      </c>
      <c r="DL13" s="38">
        <v>562</v>
      </c>
      <c r="DM13" s="39">
        <v>560</v>
      </c>
      <c r="DN13" s="36">
        <v>561</v>
      </c>
      <c r="DO13" s="38">
        <v>550</v>
      </c>
      <c r="DP13" s="39">
        <v>542</v>
      </c>
      <c r="DQ13" s="36">
        <v>539</v>
      </c>
      <c r="DR13" s="38">
        <v>541</v>
      </c>
      <c r="DS13" s="33">
        <v>546</v>
      </c>
      <c r="DT13" s="36">
        <v>545</v>
      </c>
      <c r="DU13" s="38">
        <v>545</v>
      </c>
      <c r="DV13" s="33">
        <v>541</v>
      </c>
      <c r="DW13" s="36">
        <v>541</v>
      </c>
      <c r="DX13" s="38">
        <v>542</v>
      </c>
      <c r="DY13" s="33">
        <v>542</v>
      </c>
      <c r="DZ13" s="36">
        <v>541</v>
      </c>
      <c r="EA13" s="172">
        <v>539</v>
      </c>
      <c r="EB13" s="174">
        <v>539</v>
      </c>
      <c r="EC13" s="169">
        <v>540</v>
      </c>
      <c r="ED13" s="170">
        <v>534</v>
      </c>
      <c r="EE13" s="192">
        <v>541</v>
      </c>
      <c r="EF13" s="169">
        <v>540</v>
      </c>
      <c r="EG13" s="170">
        <v>542</v>
      </c>
      <c r="EH13" s="192">
        <v>535</v>
      </c>
      <c r="EI13" s="169">
        <v>534</v>
      </c>
      <c r="EJ13" s="170">
        <v>531</v>
      </c>
      <c r="EK13" s="37">
        <v>529</v>
      </c>
      <c r="EL13" s="36">
        <v>530</v>
      </c>
      <c r="EM13" s="172">
        <v>529</v>
      </c>
      <c r="EN13" s="37">
        <v>531</v>
      </c>
      <c r="EO13" s="36">
        <v>529</v>
      </c>
      <c r="EP13" s="38">
        <v>535</v>
      </c>
      <c r="EQ13" s="37">
        <v>532</v>
      </c>
      <c r="ER13" s="36">
        <v>531</v>
      </c>
      <c r="ES13" s="38">
        <v>526</v>
      </c>
      <c r="ET13" s="37">
        <v>523</v>
      </c>
      <c r="EU13" s="36">
        <v>522</v>
      </c>
      <c r="EV13" s="38">
        <v>519</v>
      </c>
      <c r="EW13" s="37">
        <v>518</v>
      </c>
      <c r="EX13" s="36">
        <v>519</v>
      </c>
      <c r="EY13" s="38">
        <v>518</v>
      </c>
      <c r="EZ13" s="37">
        <v>515</v>
      </c>
      <c r="FA13" s="36">
        <v>517</v>
      </c>
      <c r="FB13" s="38">
        <v>519</v>
      </c>
      <c r="FC13" s="37">
        <v>517</v>
      </c>
      <c r="FD13" s="36">
        <v>516</v>
      </c>
      <c r="FE13" s="38">
        <v>516</v>
      </c>
      <c r="FF13" s="37">
        <v>514</v>
      </c>
      <c r="FG13" s="36">
        <v>513</v>
      </c>
      <c r="FH13" s="38">
        <v>512</v>
      </c>
      <c r="FI13" s="37">
        <v>513</v>
      </c>
      <c r="FJ13" s="36">
        <v>514</v>
      </c>
      <c r="FK13" s="38">
        <v>515</v>
      </c>
      <c r="FL13" s="37">
        <v>511</v>
      </c>
      <c r="FM13" s="36">
        <v>513</v>
      </c>
      <c r="FN13" s="38">
        <v>513</v>
      </c>
      <c r="FO13" s="124">
        <v>513</v>
      </c>
      <c r="FP13" s="121">
        <v>513</v>
      </c>
      <c r="FQ13" s="123">
        <v>513</v>
      </c>
      <c r="FR13" s="37">
        <v>512</v>
      </c>
      <c r="FS13" s="36">
        <v>512</v>
      </c>
      <c r="FT13" s="38">
        <v>511</v>
      </c>
      <c r="FU13" s="37">
        <v>510</v>
      </c>
      <c r="FV13" s="36">
        <v>510</v>
      </c>
      <c r="FW13" s="38">
        <v>513</v>
      </c>
      <c r="FX13" s="37">
        <v>513</v>
      </c>
      <c r="FY13" s="36">
        <v>517</v>
      </c>
      <c r="FZ13" s="38">
        <v>516</v>
      </c>
      <c r="GA13" s="124">
        <v>517</v>
      </c>
      <c r="GB13" s="121">
        <v>517</v>
      </c>
      <c r="GC13" s="123">
        <v>516</v>
      </c>
      <c r="GD13" s="192">
        <v>516</v>
      </c>
      <c r="GE13" s="230">
        <v>507</v>
      </c>
      <c r="GF13" s="170">
        <v>807</v>
      </c>
      <c r="GG13" s="192">
        <v>504</v>
      </c>
      <c r="GH13" s="230">
        <v>501</v>
      </c>
      <c r="GI13" s="170">
        <v>497</v>
      </c>
    </row>
    <row r="14" spans="2:191" ht="16.5" thickBot="1" x14ac:dyDescent="0.3">
      <c r="B14" s="42" t="s">
        <v>56</v>
      </c>
      <c r="C14" s="43">
        <v>40682</v>
      </c>
      <c r="D14" s="44">
        <v>40706</v>
      </c>
      <c r="E14" s="45">
        <v>40721</v>
      </c>
      <c r="F14" s="43">
        <v>40722</v>
      </c>
      <c r="G14" s="44">
        <v>40713</v>
      </c>
      <c r="H14" s="45">
        <v>40704</v>
      </c>
      <c r="I14" s="43">
        <v>40691</v>
      </c>
      <c r="J14" s="44">
        <v>40645</v>
      </c>
      <c r="K14" s="45">
        <v>40613</v>
      </c>
      <c r="L14" s="43">
        <v>40597</v>
      </c>
      <c r="M14" s="44">
        <v>40629</v>
      </c>
      <c r="N14" s="45">
        <v>40757</v>
      </c>
      <c r="O14" s="43">
        <f t="shared" ref="O14:AL14" si="0">SUM(O6:O13)</f>
        <v>41015</v>
      </c>
      <c r="P14" s="44">
        <f t="shared" si="0"/>
        <v>40972</v>
      </c>
      <c r="Q14" s="45">
        <f t="shared" si="0"/>
        <v>41025</v>
      </c>
      <c r="R14" s="43">
        <f t="shared" si="0"/>
        <v>40782</v>
      </c>
      <c r="S14" s="44">
        <f t="shared" si="0"/>
        <v>41230</v>
      </c>
      <c r="T14" s="45">
        <f t="shared" si="0"/>
        <v>41280</v>
      </c>
      <c r="U14" s="43">
        <f t="shared" si="0"/>
        <v>41460</v>
      </c>
      <c r="V14" s="46">
        <f t="shared" si="0"/>
        <v>41396</v>
      </c>
      <c r="W14" s="45">
        <f t="shared" si="0"/>
        <v>41339</v>
      </c>
      <c r="X14" s="43">
        <f t="shared" si="0"/>
        <v>41286</v>
      </c>
      <c r="Y14" s="46">
        <f t="shared" si="0"/>
        <v>41198</v>
      </c>
      <c r="Z14" s="45">
        <f t="shared" si="0"/>
        <v>41127</v>
      </c>
      <c r="AA14" s="43">
        <f t="shared" si="0"/>
        <v>41137</v>
      </c>
      <c r="AB14" s="44">
        <f t="shared" si="0"/>
        <v>41166</v>
      </c>
      <c r="AC14" s="45">
        <f t="shared" si="0"/>
        <v>41192</v>
      </c>
      <c r="AD14" s="43">
        <f t="shared" si="0"/>
        <v>41232</v>
      </c>
      <c r="AE14" s="44">
        <f t="shared" si="0"/>
        <v>41329</v>
      </c>
      <c r="AF14" s="45">
        <f t="shared" si="0"/>
        <v>41408</v>
      </c>
      <c r="AG14" s="43">
        <f t="shared" si="0"/>
        <v>41309</v>
      </c>
      <c r="AH14" s="44">
        <f t="shared" si="0"/>
        <v>41295</v>
      </c>
      <c r="AI14" s="45">
        <f t="shared" si="0"/>
        <v>41230</v>
      </c>
      <c r="AJ14" s="43">
        <f t="shared" si="0"/>
        <v>41253</v>
      </c>
      <c r="AK14" s="44">
        <f t="shared" si="0"/>
        <v>41241</v>
      </c>
      <c r="AL14" s="45">
        <f t="shared" si="0"/>
        <v>41192</v>
      </c>
      <c r="AM14" s="47">
        <v>41139</v>
      </c>
      <c r="AN14" s="44">
        <v>41168</v>
      </c>
      <c r="AO14" s="45">
        <v>41253</v>
      </c>
      <c r="AP14" s="43">
        <v>41236</v>
      </c>
      <c r="AQ14" s="44">
        <v>41269</v>
      </c>
      <c r="AR14" s="45">
        <v>41370</v>
      </c>
      <c r="AS14" s="43">
        <v>41408</v>
      </c>
      <c r="AT14" s="46">
        <v>41379</v>
      </c>
      <c r="AU14" s="46">
        <v>41416</v>
      </c>
      <c r="AV14" s="43">
        <v>41267</v>
      </c>
      <c r="AW14" s="46">
        <v>41364</v>
      </c>
      <c r="AX14" s="46">
        <v>41348</v>
      </c>
      <c r="AY14" s="43">
        <v>41395</v>
      </c>
      <c r="AZ14" s="46">
        <v>41423</v>
      </c>
      <c r="BA14" s="46">
        <v>41604</v>
      </c>
      <c r="BB14" s="43">
        <v>41592</v>
      </c>
      <c r="BC14" s="46">
        <v>41628</v>
      </c>
      <c r="BD14" s="46">
        <v>41680</v>
      </c>
      <c r="BE14" s="43">
        <v>41829</v>
      </c>
      <c r="BF14" s="46">
        <v>41734</v>
      </c>
      <c r="BG14" s="46">
        <v>41634</v>
      </c>
      <c r="BH14" s="43">
        <v>41608</v>
      </c>
      <c r="BI14" s="46">
        <v>41517</v>
      </c>
      <c r="BJ14" s="46">
        <v>41545</v>
      </c>
      <c r="BK14" s="43">
        <v>41190</v>
      </c>
      <c r="BL14" s="46">
        <v>41152</v>
      </c>
      <c r="BM14" s="46">
        <v>41235</v>
      </c>
      <c r="BN14" s="43">
        <v>41196</v>
      </c>
      <c r="BO14" s="46">
        <v>41183</v>
      </c>
      <c r="BP14" s="46">
        <v>41197</v>
      </c>
      <c r="BQ14" s="43">
        <v>41299</v>
      </c>
      <c r="BR14" s="46">
        <v>41183</v>
      </c>
      <c r="BS14" s="46">
        <v>41166</v>
      </c>
      <c r="BT14" s="43">
        <v>41077</v>
      </c>
      <c r="BU14" s="46">
        <v>41061</v>
      </c>
      <c r="BV14" s="48">
        <v>41037</v>
      </c>
      <c r="BW14" s="43">
        <f>SUM(BW6:BW13)</f>
        <v>41088</v>
      </c>
      <c r="BX14" s="46">
        <f>SUM(BX6:BX13)</f>
        <v>41101</v>
      </c>
      <c r="BY14" s="48">
        <f>SUM(BY6:BY13)</f>
        <v>40974</v>
      </c>
      <c r="BZ14" s="43">
        <v>40934</v>
      </c>
      <c r="CA14" s="46">
        <v>40925</v>
      </c>
      <c r="CB14" s="48">
        <v>41026</v>
      </c>
      <c r="CC14" s="43">
        <v>41531</v>
      </c>
      <c r="CD14" s="46">
        <v>41266</v>
      </c>
      <c r="CE14" s="48">
        <v>41346</v>
      </c>
      <c r="CF14" s="43">
        <v>41272</v>
      </c>
      <c r="CG14" s="46">
        <v>41185</v>
      </c>
      <c r="CH14" s="48">
        <v>41053</v>
      </c>
      <c r="CI14" s="43">
        <v>40493</v>
      </c>
      <c r="CJ14" s="46">
        <v>40009</v>
      </c>
      <c r="CK14" s="48">
        <v>39935</v>
      </c>
      <c r="CL14" s="43">
        <v>39665</v>
      </c>
      <c r="CM14" s="46">
        <v>39502</v>
      </c>
      <c r="CN14" s="48">
        <v>39369</v>
      </c>
      <c r="CO14" s="43">
        <v>35206</v>
      </c>
      <c r="CP14" s="46">
        <f t="shared" ref="CP14:CZ14" si="1">SUM(CP6:CP13)</f>
        <v>36281</v>
      </c>
      <c r="CQ14" s="49">
        <f t="shared" si="1"/>
        <v>38941</v>
      </c>
      <c r="CR14" s="43">
        <f t="shared" si="1"/>
        <v>39158.02482722218</v>
      </c>
      <c r="CS14" s="46">
        <f t="shared" si="1"/>
        <v>38032.270999890781</v>
      </c>
      <c r="CT14" s="49">
        <f t="shared" si="1"/>
        <v>39763.233899147766</v>
      </c>
      <c r="CU14" s="43">
        <f t="shared" si="1"/>
        <v>38414</v>
      </c>
      <c r="CV14" s="46">
        <f t="shared" si="1"/>
        <v>38845</v>
      </c>
      <c r="CW14" s="49">
        <f t="shared" si="1"/>
        <v>37538</v>
      </c>
      <c r="CX14" s="43">
        <f t="shared" si="1"/>
        <v>37958</v>
      </c>
      <c r="CY14" s="46">
        <f t="shared" si="1"/>
        <v>37762</v>
      </c>
      <c r="CZ14" s="48">
        <f t="shared" si="1"/>
        <v>37738</v>
      </c>
      <c r="DA14" s="43">
        <v>37801</v>
      </c>
      <c r="DB14" s="46">
        <v>36773</v>
      </c>
      <c r="DC14" s="48">
        <v>37857</v>
      </c>
      <c r="DD14" s="43">
        <f>SUM(DD6:DD13)</f>
        <v>38100</v>
      </c>
      <c r="DE14" s="46">
        <f>SUM(DE6:DE13)</f>
        <v>36858</v>
      </c>
      <c r="DF14" s="48">
        <f>SUM(DF6:DF13)</f>
        <v>38222</v>
      </c>
      <c r="DG14" s="43">
        <v>37287</v>
      </c>
      <c r="DH14" s="46">
        <v>38365</v>
      </c>
      <c r="DI14" s="48">
        <v>37411</v>
      </c>
      <c r="DJ14" s="84">
        <f t="shared" ref="DJ14:DO14" si="2">SUM(DJ6:DJ13)</f>
        <v>38042</v>
      </c>
      <c r="DK14" s="85">
        <f t="shared" si="2"/>
        <v>38031</v>
      </c>
      <c r="DL14" s="90">
        <f t="shared" si="2"/>
        <v>38019</v>
      </c>
      <c r="DM14" s="84">
        <f t="shared" si="2"/>
        <v>38010</v>
      </c>
      <c r="DN14" s="85">
        <f t="shared" si="2"/>
        <v>38126</v>
      </c>
      <c r="DO14" s="90">
        <f t="shared" si="2"/>
        <v>37866</v>
      </c>
      <c r="DP14" s="84">
        <v>37667</v>
      </c>
      <c r="DQ14" s="85">
        <v>37734</v>
      </c>
      <c r="DR14" s="90">
        <v>37789</v>
      </c>
      <c r="DS14" s="43">
        <v>37834</v>
      </c>
      <c r="DT14" s="46">
        <v>37905</v>
      </c>
      <c r="DU14" s="48">
        <v>37622</v>
      </c>
      <c r="DV14" s="43">
        <v>37563</v>
      </c>
      <c r="DW14" s="46">
        <v>37636</v>
      </c>
      <c r="DX14" s="48">
        <v>37708</v>
      </c>
      <c r="DY14" s="43">
        <v>37815</v>
      </c>
      <c r="DZ14" s="46">
        <v>37839</v>
      </c>
      <c r="EA14" s="49">
        <v>37905</v>
      </c>
      <c r="EB14" s="47">
        <f t="shared" ref="EB14:EJ14" si="3">SUM(EB6:EB13)</f>
        <v>37970</v>
      </c>
      <c r="EC14" s="46">
        <f t="shared" si="3"/>
        <v>38161</v>
      </c>
      <c r="ED14" s="48">
        <f t="shared" si="3"/>
        <v>38258</v>
      </c>
      <c r="EE14" s="193">
        <f t="shared" si="3"/>
        <v>38328</v>
      </c>
      <c r="EF14" s="193">
        <f t="shared" si="3"/>
        <v>38371</v>
      </c>
      <c r="EG14" s="194">
        <f t="shared" si="3"/>
        <v>38448</v>
      </c>
      <c r="EH14" s="193">
        <f t="shared" si="3"/>
        <v>38462</v>
      </c>
      <c r="EI14" s="193">
        <f t="shared" si="3"/>
        <v>38497</v>
      </c>
      <c r="EJ14" s="194">
        <f t="shared" si="3"/>
        <v>38507</v>
      </c>
      <c r="EK14" s="47">
        <v>38557</v>
      </c>
      <c r="EL14" s="46">
        <v>38697</v>
      </c>
      <c r="EM14" s="49">
        <v>38738</v>
      </c>
      <c r="EN14" s="47">
        <f>SUM(EN6:EN13)</f>
        <v>38931</v>
      </c>
      <c r="EO14" s="46">
        <f>SUM(EO6:EO13)</f>
        <v>39005</v>
      </c>
      <c r="EP14" s="48">
        <f>SUM(EP6:EP13)</f>
        <v>39235</v>
      </c>
      <c r="EQ14" s="47">
        <v>39411</v>
      </c>
      <c r="ER14" s="46">
        <v>39427</v>
      </c>
      <c r="ES14" s="48">
        <v>39417</v>
      </c>
      <c r="ET14" s="47">
        <v>39444</v>
      </c>
      <c r="EU14" s="46">
        <v>39428</v>
      </c>
      <c r="EV14" s="48">
        <v>39459</v>
      </c>
      <c r="EW14" s="47">
        <v>39486</v>
      </c>
      <c r="EX14" s="46">
        <v>39480</v>
      </c>
      <c r="EY14" s="48">
        <v>39628</v>
      </c>
      <c r="EZ14" s="47">
        <v>39688</v>
      </c>
      <c r="FA14" s="46">
        <v>39744</v>
      </c>
      <c r="FB14" s="48">
        <v>39932</v>
      </c>
      <c r="FC14" s="47">
        <v>40000</v>
      </c>
      <c r="FD14" s="46">
        <v>40087</v>
      </c>
      <c r="FE14" s="48">
        <v>40095</v>
      </c>
      <c r="FF14" s="47">
        <v>40119</v>
      </c>
      <c r="FG14" s="46">
        <v>40129</v>
      </c>
      <c r="FH14" s="48">
        <v>40140</v>
      </c>
      <c r="FI14" s="47">
        <v>40351</v>
      </c>
      <c r="FJ14" s="46">
        <v>40383</v>
      </c>
      <c r="FK14" s="48">
        <v>40459</v>
      </c>
      <c r="FL14" s="47">
        <v>40524</v>
      </c>
      <c r="FM14" s="46">
        <v>40606</v>
      </c>
      <c r="FN14" s="48">
        <v>40662</v>
      </c>
      <c r="FO14" s="135">
        <v>40786</v>
      </c>
      <c r="FP14" s="136">
        <v>40818</v>
      </c>
      <c r="FQ14" s="137">
        <v>40865</v>
      </c>
      <c r="FR14" s="47">
        <v>40984</v>
      </c>
      <c r="FS14" s="46">
        <v>41007</v>
      </c>
      <c r="FT14" s="48">
        <v>41015</v>
      </c>
      <c r="FU14" s="47">
        <f>SUM(FU6:FU13)</f>
        <v>40988</v>
      </c>
      <c r="FV14" s="47">
        <f t="shared" ref="FV14:FW14" si="4">SUM(FV6:FV13)</f>
        <v>40992</v>
      </c>
      <c r="FW14" s="47">
        <f t="shared" si="4"/>
        <v>40959</v>
      </c>
      <c r="FX14" s="47">
        <v>41008</v>
      </c>
      <c r="FY14" s="46">
        <v>41034</v>
      </c>
      <c r="FZ14" s="48">
        <v>41002</v>
      </c>
      <c r="GA14" s="135">
        <v>41296</v>
      </c>
      <c r="GB14" s="136">
        <v>41492</v>
      </c>
      <c r="GC14" s="137">
        <v>41606</v>
      </c>
      <c r="GD14" s="194">
        <f t="shared" ref="GD14:GF14" si="5">SUM(GD6:GD13)</f>
        <v>41617</v>
      </c>
      <c r="GE14" s="194">
        <f t="shared" si="5"/>
        <v>41568</v>
      </c>
      <c r="GF14" s="194">
        <f t="shared" si="5"/>
        <v>41947</v>
      </c>
      <c r="GG14" s="194">
        <v>41542</v>
      </c>
      <c r="GH14" s="194">
        <v>41374</v>
      </c>
      <c r="GI14" s="194">
        <v>41314</v>
      </c>
    </row>
    <row r="15" spans="2:191" x14ac:dyDescent="0.25">
      <c r="B15" s="50"/>
      <c r="C15" s="51"/>
      <c r="D15" s="51"/>
      <c r="E15" s="5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DV15" s="161"/>
      <c r="DY15" s="161"/>
      <c r="EE15" s="161"/>
      <c r="EH15" s="161"/>
      <c r="ET15" s="162"/>
      <c r="FF15" s="162"/>
      <c r="FI15" s="162"/>
      <c r="FR15" s="162"/>
    </row>
    <row r="16" spans="2:191" ht="16.5" thickBot="1" x14ac:dyDescent="0.3">
      <c r="B16" s="52"/>
      <c r="C16" s="53"/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DV16" s="161"/>
      <c r="DY16" s="161"/>
      <c r="EE16" s="161"/>
      <c r="EH16" s="161"/>
      <c r="ET16" s="162"/>
      <c r="FF16" s="162"/>
      <c r="FI16" s="162"/>
      <c r="FR16" s="162"/>
    </row>
    <row r="17" spans="1:191" ht="16.899999999999999" customHeight="1" thickTop="1" thickBot="1" x14ac:dyDescent="0.3">
      <c r="B17" s="54"/>
      <c r="C17" s="55" t="s">
        <v>0</v>
      </c>
      <c r="D17" s="56" t="s">
        <v>1</v>
      </c>
      <c r="E17" s="56" t="s">
        <v>2</v>
      </c>
      <c r="F17" s="55" t="s">
        <v>3</v>
      </c>
      <c r="G17" s="56" t="s">
        <v>4</v>
      </c>
      <c r="H17" s="56" t="s">
        <v>5</v>
      </c>
      <c r="I17" s="55" t="str">
        <f t="shared" ref="I17:AL17" si="6">I2</f>
        <v>July-07</v>
      </c>
      <c r="J17" s="56" t="str">
        <f t="shared" si="6"/>
        <v>August-07</v>
      </c>
      <c r="K17" s="56" t="str">
        <f t="shared" si="6"/>
        <v>September-07</v>
      </c>
      <c r="L17" s="55" t="str">
        <f t="shared" si="6"/>
        <v>October-07</v>
      </c>
      <c r="M17" s="56" t="str">
        <f t="shared" si="6"/>
        <v>November-07</v>
      </c>
      <c r="N17" s="56" t="str">
        <f t="shared" si="6"/>
        <v>December-07</v>
      </c>
      <c r="O17" s="55" t="str">
        <f t="shared" si="6"/>
        <v>January-08</v>
      </c>
      <c r="P17" s="56" t="str">
        <f t="shared" si="6"/>
        <v>February-08</v>
      </c>
      <c r="Q17" s="56" t="str">
        <f t="shared" si="6"/>
        <v>March-08</v>
      </c>
      <c r="R17" s="55" t="str">
        <f t="shared" si="6"/>
        <v>April-08</v>
      </c>
      <c r="S17" s="56" t="str">
        <f t="shared" si="6"/>
        <v>May-08</v>
      </c>
      <c r="T17" s="56" t="str">
        <f t="shared" si="6"/>
        <v>June-08</v>
      </c>
      <c r="U17" s="55" t="str">
        <f t="shared" si="6"/>
        <v>July-08</v>
      </c>
      <c r="V17" s="56" t="str">
        <f t="shared" si="6"/>
        <v>August-08</v>
      </c>
      <c r="W17" s="56" t="str">
        <f t="shared" si="6"/>
        <v>September-08</v>
      </c>
      <c r="X17" s="55" t="str">
        <f t="shared" si="6"/>
        <v>October-08</v>
      </c>
      <c r="Y17" s="56" t="str">
        <f t="shared" si="6"/>
        <v>November-08</v>
      </c>
      <c r="Z17" s="56" t="str">
        <f t="shared" si="6"/>
        <v>December-08</v>
      </c>
      <c r="AA17" s="55" t="str">
        <f t="shared" si="6"/>
        <v>January-09</v>
      </c>
      <c r="AB17" s="56" t="str">
        <f t="shared" si="6"/>
        <v>February-09</v>
      </c>
      <c r="AC17" s="56" t="str">
        <f t="shared" si="6"/>
        <v>March-09</v>
      </c>
      <c r="AD17" s="55" t="str">
        <f t="shared" si="6"/>
        <v>April-09</v>
      </c>
      <c r="AE17" s="56" t="str">
        <f t="shared" si="6"/>
        <v>May-09</v>
      </c>
      <c r="AF17" s="56" t="str">
        <f t="shared" si="6"/>
        <v>June-09</v>
      </c>
      <c r="AG17" s="55" t="str">
        <f t="shared" si="6"/>
        <v>July-09</v>
      </c>
      <c r="AH17" s="57" t="str">
        <f t="shared" si="6"/>
        <v>August-09</v>
      </c>
      <c r="AI17" s="56" t="str">
        <f t="shared" si="6"/>
        <v>September-09</v>
      </c>
      <c r="AJ17" s="55" t="str">
        <f t="shared" si="6"/>
        <v>October-09</v>
      </c>
      <c r="AK17" s="57" t="str">
        <f t="shared" si="6"/>
        <v>November-09</v>
      </c>
      <c r="AL17" s="56" t="str">
        <f t="shared" si="6"/>
        <v>December-09</v>
      </c>
      <c r="AM17" s="58" t="s">
        <v>36</v>
      </c>
      <c r="AN17" s="59" t="s">
        <v>37</v>
      </c>
      <c r="AO17" s="59" t="s">
        <v>38</v>
      </c>
      <c r="AP17" s="58" t="s">
        <v>39</v>
      </c>
      <c r="AQ17" s="59" t="s">
        <v>40</v>
      </c>
      <c r="AR17" s="59" t="s">
        <v>41</v>
      </c>
      <c r="AS17" s="58" t="s">
        <v>42</v>
      </c>
      <c r="AT17" s="59" t="s">
        <v>43</v>
      </c>
      <c r="AU17" s="59" t="s">
        <v>44</v>
      </c>
      <c r="AV17" s="60">
        <v>40452</v>
      </c>
      <c r="AW17" s="61">
        <v>40483</v>
      </c>
      <c r="AX17" s="61">
        <v>40513</v>
      </c>
      <c r="AY17" s="60">
        <v>40544</v>
      </c>
      <c r="AZ17" s="61">
        <v>40575</v>
      </c>
      <c r="BA17" s="61">
        <v>40603</v>
      </c>
      <c r="BB17" s="60">
        <v>40634</v>
      </c>
      <c r="BC17" s="61">
        <v>40664</v>
      </c>
      <c r="BD17" s="61">
        <v>40695</v>
      </c>
      <c r="BE17" s="60">
        <v>40725</v>
      </c>
      <c r="BF17" s="61">
        <v>40756</v>
      </c>
      <c r="BG17" s="61">
        <v>40787</v>
      </c>
      <c r="BH17" s="60">
        <v>40817</v>
      </c>
      <c r="BI17" s="61">
        <v>40848</v>
      </c>
      <c r="BJ17" s="61">
        <v>40878</v>
      </c>
      <c r="BK17" s="60">
        <v>40909</v>
      </c>
      <c r="BL17" s="61">
        <v>40940</v>
      </c>
      <c r="BM17" s="61">
        <v>40969</v>
      </c>
      <c r="BN17" s="60">
        <v>41000</v>
      </c>
      <c r="BO17" s="61">
        <v>41030</v>
      </c>
      <c r="BP17" s="61">
        <v>41061</v>
      </c>
      <c r="BQ17" s="60">
        <v>41091</v>
      </c>
      <c r="BR17" s="61">
        <v>41122</v>
      </c>
      <c r="BS17" s="61">
        <v>41153</v>
      </c>
      <c r="BT17" s="60">
        <v>41183</v>
      </c>
      <c r="BU17" s="61">
        <v>41214</v>
      </c>
      <c r="BV17" s="62">
        <v>41244</v>
      </c>
      <c r="BW17" s="60">
        <v>41275</v>
      </c>
      <c r="BX17" s="61">
        <v>41306</v>
      </c>
      <c r="BY17" s="62">
        <v>41334</v>
      </c>
      <c r="BZ17" s="60">
        <v>41365</v>
      </c>
      <c r="CA17" s="61">
        <v>41395</v>
      </c>
      <c r="CB17" s="62">
        <v>41426</v>
      </c>
      <c r="CC17" s="60">
        <v>41456</v>
      </c>
      <c r="CD17" s="61">
        <v>41487</v>
      </c>
      <c r="CE17" s="62">
        <v>41518</v>
      </c>
      <c r="CF17" s="60">
        <v>41548</v>
      </c>
      <c r="CG17" s="61">
        <v>41579</v>
      </c>
      <c r="CH17" s="62">
        <v>41609</v>
      </c>
      <c r="CI17" s="10">
        <v>41640</v>
      </c>
      <c r="CJ17" s="11">
        <v>41671</v>
      </c>
      <c r="CK17" s="12">
        <v>41699</v>
      </c>
      <c r="CL17" s="10">
        <v>41730</v>
      </c>
      <c r="CM17" s="11">
        <v>41760</v>
      </c>
      <c r="CN17" s="12">
        <v>41791</v>
      </c>
      <c r="CO17" s="10">
        <v>41821</v>
      </c>
      <c r="CP17" s="11">
        <v>41852</v>
      </c>
      <c r="CQ17" s="11">
        <v>41883</v>
      </c>
      <c r="CR17" s="10">
        <v>41913</v>
      </c>
      <c r="CS17" s="11">
        <v>41944</v>
      </c>
      <c r="CT17" s="13">
        <v>41974</v>
      </c>
      <c r="CU17" s="10">
        <v>42005</v>
      </c>
      <c r="CV17" s="11">
        <v>42036</v>
      </c>
      <c r="CW17" s="13">
        <v>42064</v>
      </c>
      <c r="CX17" s="10">
        <v>42095</v>
      </c>
      <c r="CY17" s="11">
        <v>42125</v>
      </c>
      <c r="CZ17" s="13">
        <v>42156</v>
      </c>
      <c r="DA17" s="10">
        <v>42186</v>
      </c>
      <c r="DB17" s="11">
        <v>42217</v>
      </c>
      <c r="DC17" s="13">
        <v>42248</v>
      </c>
      <c r="DD17" s="10">
        <v>42278</v>
      </c>
      <c r="DE17" s="11">
        <v>42309</v>
      </c>
      <c r="DF17" s="13">
        <v>42339</v>
      </c>
      <c r="DG17" s="10">
        <v>42370</v>
      </c>
      <c r="DH17" s="11">
        <v>42401</v>
      </c>
      <c r="DI17" s="13">
        <v>42430</v>
      </c>
      <c r="DJ17" s="138">
        <v>42461</v>
      </c>
      <c r="DK17" s="139">
        <v>42491</v>
      </c>
      <c r="DL17" s="140">
        <v>42522</v>
      </c>
      <c r="DM17" s="138">
        <v>42552</v>
      </c>
      <c r="DN17" s="139">
        <v>42583</v>
      </c>
      <c r="DO17" s="140">
        <v>42614</v>
      </c>
      <c r="DP17" s="138">
        <v>42644</v>
      </c>
      <c r="DQ17" s="139">
        <v>42675</v>
      </c>
      <c r="DR17" s="140">
        <v>42705</v>
      </c>
      <c r="DS17" s="138">
        <v>42736</v>
      </c>
      <c r="DT17" s="139">
        <v>42767</v>
      </c>
      <c r="DU17" s="140">
        <v>42795</v>
      </c>
      <c r="DV17" s="138">
        <v>42826</v>
      </c>
      <c r="DW17" s="139">
        <v>42856</v>
      </c>
      <c r="DX17" s="140">
        <v>42887</v>
      </c>
      <c r="DY17" s="138">
        <v>42917</v>
      </c>
      <c r="DZ17" s="139">
        <v>42948</v>
      </c>
      <c r="EA17" s="139">
        <v>42979</v>
      </c>
      <c r="EB17" s="175">
        <f>EB2</f>
        <v>43009</v>
      </c>
      <c r="EC17" s="176">
        <f>EC2</f>
        <v>43040</v>
      </c>
      <c r="ED17" s="177">
        <f>ED2</f>
        <v>43070</v>
      </c>
      <c r="EE17" s="191">
        <v>43101</v>
      </c>
      <c r="EF17" s="182">
        <v>43132</v>
      </c>
      <c r="EG17" s="191">
        <v>43160</v>
      </c>
      <c r="EH17" s="191">
        <v>43191</v>
      </c>
      <c r="EI17" s="182">
        <v>43221</v>
      </c>
      <c r="EJ17" s="191">
        <v>43252</v>
      </c>
      <c r="EK17" s="191">
        <v>43282</v>
      </c>
      <c r="EL17" s="191">
        <v>43313</v>
      </c>
      <c r="EM17" s="191">
        <v>43344</v>
      </c>
      <c r="EN17" s="191">
        <f>EN2</f>
        <v>43374</v>
      </c>
      <c r="EO17" s="191">
        <f>EO2</f>
        <v>43405</v>
      </c>
      <c r="EP17" s="191">
        <f>EP2</f>
        <v>43435</v>
      </c>
      <c r="EQ17" s="191">
        <v>43466</v>
      </c>
      <c r="ER17" s="191">
        <v>43497</v>
      </c>
      <c r="ES17" s="191">
        <v>43525</v>
      </c>
      <c r="ET17" s="191">
        <v>43556</v>
      </c>
      <c r="EU17" s="191">
        <v>43586</v>
      </c>
      <c r="EV17" s="191">
        <v>43617</v>
      </c>
      <c r="EW17" s="191">
        <v>43647</v>
      </c>
      <c r="EX17" s="191">
        <v>43678</v>
      </c>
      <c r="EY17" s="191">
        <v>43709</v>
      </c>
      <c r="EZ17" s="191">
        <v>43739</v>
      </c>
      <c r="FA17" s="191">
        <v>43770</v>
      </c>
      <c r="FB17" s="191">
        <v>43800</v>
      </c>
      <c r="FC17" s="191">
        <v>43831</v>
      </c>
      <c r="FD17" s="191">
        <v>43862</v>
      </c>
      <c r="FE17" s="191">
        <v>43891</v>
      </c>
      <c r="FF17" s="191">
        <v>43922</v>
      </c>
      <c r="FG17" s="191">
        <v>43952</v>
      </c>
      <c r="FH17" s="191">
        <v>43983</v>
      </c>
      <c r="FI17" s="191">
        <v>44013</v>
      </c>
      <c r="FJ17" s="191">
        <v>44044</v>
      </c>
      <c r="FK17" s="191">
        <v>44075</v>
      </c>
      <c r="FL17" s="218">
        <v>44105</v>
      </c>
      <c r="FM17" s="218">
        <v>44136</v>
      </c>
      <c r="FN17" s="218">
        <v>44166</v>
      </c>
      <c r="FO17" s="219">
        <v>44197</v>
      </c>
      <c r="FP17" s="219">
        <v>44228</v>
      </c>
      <c r="FQ17" s="219">
        <v>44256</v>
      </c>
      <c r="FR17" s="191">
        <v>44287</v>
      </c>
      <c r="FS17" s="191">
        <v>44317</v>
      </c>
      <c r="FT17" s="191">
        <v>44348</v>
      </c>
      <c r="FU17" s="218">
        <v>44378</v>
      </c>
      <c r="FV17" s="218">
        <v>44409</v>
      </c>
      <c r="FW17" s="218">
        <v>44440</v>
      </c>
      <c r="FX17" s="218">
        <v>44470</v>
      </c>
      <c r="FY17" s="218">
        <v>44501</v>
      </c>
      <c r="FZ17" s="218">
        <v>44531</v>
      </c>
      <c r="GA17" s="219">
        <v>44562</v>
      </c>
      <c r="GB17" s="219">
        <v>44593</v>
      </c>
      <c r="GC17" s="219">
        <v>44621</v>
      </c>
      <c r="GD17" s="228">
        <v>44652</v>
      </c>
      <c r="GE17" s="231">
        <v>44682</v>
      </c>
      <c r="GF17" s="219">
        <v>44713</v>
      </c>
      <c r="GG17" s="228">
        <v>44743</v>
      </c>
      <c r="GH17" s="231">
        <v>44774</v>
      </c>
      <c r="GI17" s="219">
        <v>44805</v>
      </c>
    </row>
    <row r="18" spans="1:191" ht="16.5" thickBot="1" x14ac:dyDescent="0.3">
      <c r="B18" s="63"/>
      <c r="C18" s="15"/>
      <c r="D18" s="16"/>
      <c r="E18" s="16"/>
      <c r="F18" s="15"/>
      <c r="G18" s="16"/>
      <c r="H18" s="16"/>
      <c r="I18" s="15"/>
      <c r="J18" s="16"/>
      <c r="K18" s="16"/>
      <c r="L18" s="15"/>
      <c r="M18" s="16"/>
      <c r="N18" s="16"/>
      <c r="O18" s="15"/>
      <c r="P18" s="16"/>
      <c r="Q18" s="16"/>
      <c r="R18" s="15"/>
      <c r="S18" s="16"/>
      <c r="T18" s="16"/>
      <c r="U18" s="15"/>
      <c r="V18" s="16"/>
      <c r="W18" s="16"/>
      <c r="X18" s="15"/>
      <c r="Y18" s="16"/>
      <c r="Z18" s="16"/>
      <c r="AA18" s="15"/>
      <c r="AB18" s="16"/>
      <c r="AC18" s="16"/>
      <c r="AD18" s="15"/>
      <c r="AE18" s="16"/>
      <c r="AF18" s="16"/>
      <c r="AG18" s="15"/>
      <c r="AH18" s="16"/>
      <c r="AI18" s="16"/>
      <c r="AJ18" s="15"/>
      <c r="AK18" s="16"/>
      <c r="AL18" s="16"/>
      <c r="AM18" s="21"/>
      <c r="AN18" s="20"/>
      <c r="AO18" s="20"/>
      <c r="AP18" s="21"/>
      <c r="AQ18" s="20"/>
      <c r="AR18" s="20"/>
      <c r="AS18" s="21"/>
      <c r="AT18" s="20"/>
      <c r="AU18" s="20"/>
      <c r="AV18" s="21"/>
      <c r="AW18" s="20"/>
      <c r="AX18" s="20"/>
      <c r="AY18" s="21"/>
      <c r="AZ18" s="20"/>
      <c r="BA18" s="20"/>
      <c r="BB18" s="21"/>
      <c r="BC18" s="20"/>
      <c r="BD18" s="20"/>
      <c r="BE18" s="21"/>
      <c r="BF18" s="20"/>
      <c r="BG18" s="20"/>
      <c r="BH18" s="21"/>
      <c r="BI18" s="20"/>
      <c r="BJ18" s="20"/>
      <c r="BK18" s="21"/>
      <c r="BL18" s="20"/>
      <c r="BM18" s="20"/>
      <c r="BN18" s="21"/>
      <c r="BO18" s="20"/>
      <c r="BP18" s="20"/>
      <c r="BQ18" s="21"/>
      <c r="BR18" s="20"/>
      <c r="BS18" s="20"/>
      <c r="BT18" s="21"/>
      <c r="BU18" s="20"/>
      <c r="BV18" s="23"/>
      <c r="BW18" s="21"/>
      <c r="BX18" s="20"/>
      <c r="BY18" s="23"/>
      <c r="BZ18" s="21"/>
      <c r="CA18" s="20"/>
      <c r="CB18" s="23"/>
      <c r="CC18" s="21"/>
      <c r="CD18" s="20"/>
      <c r="CE18" s="23"/>
      <c r="CF18" s="21"/>
      <c r="CG18" s="20"/>
      <c r="CH18" s="23"/>
      <c r="CI18" s="21"/>
      <c r="CJ18" s="20"/>
      <c r="CK18" s="23"/>
      <c r="CL18" s="21"/>
      <c r="CM18" s="20"/>
      <c r="CN18" s="23"/>
      <c r="CO18" s="21"/>
      <c r="CP18" s="20"/>
      <c r="CQ18" s="20"/>
      <c r="CR18" s="21"/>
      <c r="CS18" s="22"/>
      <c r="CT18" s="24"/>
      <c r="CU18" s="21"/>
      <c r="CV18" s="22"/>
      <c r="CW18" s="24"/>
      <c r="CX18" s="21"/>
      <c r="CY18" s="22"/>
      <c r="CZ18" s="24"/>
      <c r="DA18" s="21"/>
      <c r="DB18" s="22"/>
      <c r="DC18" s="24"/>
      <c r="DD18" s="21"/>
      <c r="DE18" s="22"/>
      <c r="DF18" s="24"/>
      <c r="DG18" s="21"/>
      <c r="DH18" s="22"/>
      <c r="DI18" s="24"/>
      <c r="DJ18" s="21"/>
      <c r="DK18" s="22"/>
      <c r="DL18" s="24"/>
      <c r="DM18" s="21"/>
      <c r="DN18" s="22"/>
      <c r="DO18" s="24"/>
      <c r="DP18" s="21"/>
      <c r="DQ18" s="22"/>
      <c r="DR18" s="24"/>
      <c r="DS18" s="160"/>
      <c r="DT18" s="112"/>
      <c r="DU18" s="113"/>
      <c r="DV18" s="160"/>
      <c r="DW18" s="112"/>
      <c r="DX18" s="113"/>
      <c r="DY18" s="160"/>
      <c r="DZ18" s="112"/>
      <c r="EA18" s="110"/>
      <c r="EB18" s="160"/>
      <c r="EC18" s="112"/>
      <c r="ED18" s="110"/>
      <c r="EE18" s="160"/>
      <c r="EF18" s="112"/>
      <c r="EG18" s="113"/>
      <c r="EH18" s="160"/>
      <c r="EI18" s="112"/>
      <c r="EJ18" s="113"/>
      <c r="EK18" s="160"/>
      <c r="EL18" s="112"/>
      <c r="EM18" s="113"/>
      <c r="EN18" s="160"/>
      <c r="EO18" s="112"/>
      <c r="EP18" s="113"/>
      <c r="EQ18" s="206"/>
      <c r="ER18" s="207"/>
      <c r="ES18" s="208"/>
      <c r="ET18" s="206"/>
      <c r="EU18" s="207"/>
      <c r="EV18" s="208"/>
      <c r="FC18" s="206"/>
      <c r="FD18" s="207"/>
      <c r="FE18" s="208"/>
      <c r="FF18" s="206"/>
      <c r="FG18" s="207"/>
      <c r="FH18" s="208"/>
      <c r="FI18" s="206"/>
      <c r="FJ18" s="207"/>
      <c r="FK18" s="208"/>
      <c r="FL18" s="206"/>
      <c r="FM18" s="207"/>
      <c r="FN18" s="208"/>
      <c r="FO18" s="184"/>
      <c r="FP18" s="185"/>
      <c r="FQ18" s="186"/>
      <c r="FR18" s="206"/>
      <c r="FS18" s="207"/>
      <c r="FT18" s="208"/>
      <c r="FU18" s="206"/>
      <c r="FV18" s="207"/>
      <c r="FW18" s="208"/>
      <c r="FX18" s="206"/>
      <c r="FY18" s="207"/>
      <c r="FZ18" s="208"/>
      <c r="GA18" s="184"/>
      <c r="GB18" s="185"/>
      <c r="GC18" s="186"/>
      <c r="GD18" s="21"/>
      <c r="GE18" s="229"/>
      <c r="GF18" s="24"/>
      <c r="GG18" s="21"/>
      <c r="GH18" s="229"/>
      <c r="GI18" s="24"/>
    </row>
    <row r="19" spans="1:191" ht="15.75" customHeight="1" x14ac:dyDescent="0.25">
      <c r="B19" s="63" t="s">
        <v>45</v>
      </c>
      <c r="C19" s="258" t="s">
        <v>57</v>
      </c>
      <c r="D19" s="259"/>
      <c r="E19" s="260"/>
      <c r="F19" s="258" t="s">
        <v>57</v>
      </c>
      <c r="G19" s="259"/>
      <c r="H19" s="260"/>
      <c r="I19" s="258" t="s">
        <v>57</v>
      </c>
      <c r="J19" s="259"/>
      <c r="K19" s="260"/>
      <c r="L19" s="267" t="s">
        <v>57</v>
      </c>
      <c r="M19" s="268"/>
      <c r="N19" s="269"/>
      <c r="O19" s="258" t="s">
        <v>57</v>
      </c>
      <c r="P19" s="259"/>
      <c r="Q19" s="260"/>
      <c r="R19" s="258" t="s">
        <v>57</v>
      </c>
      <c r="S19" s="259"/>
      <c r="T19" s="260"/>
      <c r="U19" s="258" t="s">
        <v>57</v>
      </c>
      <c r="V19" s="259"/>
      <c r="W19" s="260"/>
      <c r="X19" s="258" t="s">
        <v>57</v>
      </c>
      <c r="Y19" s="259"/>
      <c r="Z19" s="260"/>
      <c r="AA19" s="258" t="s">
        <v>57</v>
      </c>
      <c r="AB19" s="259"/>
      <c r="AC19" s="260"/>
      <c r="AD19" s="258" t="s">
        <v>57</v>
      </c>
      <c r="AE19" s="259"/>
      <c r="AF19" s="260"/>
      <c r="AG19" s="258" t="s">
        <v>57</v>
      </c>
      <c r="AH19" s="259"/>
      <c r="AI19" s="260"/>
      <c r="AJ19" s="258" t="s">
        <v>57</v>
      </c>
      <c r="AK19" s="259"/>
      <c r="AL19" s="260"/>
      <c r="AM19" s="252" t="s">
        <v>57</v>
      </c>
      <c r="AN19" s="253"/>
      <c r="AO19" s="250"/>
      <c r="AP19" s="252" t="s">
        <v>57</v>
      </c>
      <c r="AQ19" s="253"/>
      <c r="AR19" s="250"/>
      <c r="AS19" s="252" t="s">
        <v>57</v>
      </c>
      <c r="AT19" s="253"/>
      <c r="AU19" s="250"/>
      <c r="AV19" s="252" t="s">
        <v>57</v>
      </c>
      <c r="AW19" s="253"/>
      <c r="AX19" s="250"/>
      <c r="AY19" s="252" t="s">
        <v>57</v>
      </c>
      <c r="AZ19" s="253"/>
      <c r="BA19" s="250"/>
      <c r="BB19" s="252" t="s">
        <v>57</v>
      </c>
      <c r="BC19" s="253"/>
      <c r="BD19" s="250"/>
      <c r="BE19" s="252" t="s">
        <v>57</v>
      </c>
      <c r="BF19" s="253"/>
      <c r="BG19" s="250"/>
      <c r="BH19" s="252" t="s">
        <v>57</v>
      </c>
      <c r="BI19" s="253"/>
      <c r="BJ19" s="250"/>
      <c r="BK19" s="252" t="s">
        <v>57</v>
      </c>
      <c r="BL19" s="253"/>
      <c r="BM19" s="250"/>
      <c r="BN19" s="252" t="s">
        <v>57</v>
      </c>
      <c r="BO19" s="253"/>
      <c r="BP19" s="250"/>
      <c r="BQ19" s="252" t="s">
        <v>57</v>
      </c>
      <c r="BR19" s="253"/>
      <c r="BS19" s="250"/>
      <c r="BT19" s="252" t="s">
        <v>57</v>
      </c>
      <c r="BU19" s="253"/>
      <c r="BV19" s="254"/>
      <c r="BW19" s="252" t="s">
        <v>57</v>
      </c>
      <c r="BX19" s="253"/>
      <c r="BY19" s="254"/>
      <c r="BZ19" s="252" t="s">
        <v>57</v>
      </c>
      <c r="CA19" s="253"/>
      <c r="CB19" s="254"/>
      <c r="CC19" s="252" t="s">
        <v>57</v>
      </c>
      <c r="CD19" s="253"/>
      <c r="CE19" s="254"/>
      <c r="CF19" s="252" t="s">
        <v>57</v>
      </c>
      <c r="CG19" s="253"/>
      <c r="CH19" s="254"/>
      <c r="CI19" s="252" t="s">
        <v>57</v>
      </c>
      <c r="CJ19" s="253"/>
      <c r="CK19" s="254"/>
      <c r="CL19" s="252" t="s">
        <v>57</v>
      </c>
      <c r="CM19" s="253"/>
      <c r="CN19" s="254"/>
      <c r="CO19" s="252" t="s">
        <v>57</v>
      </c>
      <c r="CP19" s="253"/>
      <c r="CQ19" s="253"/>
      <c r="CR19" s="239" t="s">
        <v>57</v>
      </c>
      <c r="CS19" s="247"/>
      <c r="CT19" s="235"/>
      <c r="CU19" s="239" t="s">
        <v>57</v>
      </c>
      <c r="CV19" s="247"/>
      <c r="CW19" s="235"/>
      <c r="CX19" s="239" t="s">
        <v>57</v>
      </c>
      <c r="CY19" s="247"/>
      <c r="CZ19" s="235"/>
      <c r="DA19" s="239" t="s">
        <v>57</v>
      </c>
      <c r="DB19" s="247"/>
      <c r="DC19" s="235"/>
      <c r="DD19" s="239" t="s">
        <v>57</v>
      </c>
      <c r="DE19" s="247"/>
      <c r="DF19" s="235"/>
      <c r="DG19" s="239" t="s">
        <v>57</v>
      </c>
      <c r="DH19" s="247"/>
      <c r="DI19" s="235"/>
      <c r="DJ19" s="239" t="s">
        <v>57</v>
      </c>
      <c r="DK19" s="247"/>
      <c r="DL19" s="235"/>
      <c r="DM19" s="239" t="s">
        <v>57</v>
      </c>
      <c r="DN19" s="247"/>
      <c r="DO19" s="235"/>
      <c r="DP19" s="239" t="s">
        <v>57</v>
      </c>
      <c r="DQ19" s="247"/>
      <c r="DR19" s="235"/>
      <c r="DS19" s="239" t="s">
        <v>57</v>
      </c>
      <c r="DT19" s="247"/>
      <c r="DU19" s="235"/>
      <c r="DV19" s="239" t="s">
        <v>57</v>
      </c>
      <c r="DW19" s="247"/>
      <c r="DX19" s="235"/>
      <c r="DY19" s="239" t="s">
        <v>57</v>
      </c>
      <c r="DZ19" s="247"/>
      <c r="EA19" s="247"/>
      <c r="EB19" s="233" t="s">
        <v>57</v>
      </c>
      <c r="EC19" s="247"/>
      <c r="ED19" s="248"/>
      <c r="EE19" s="239" t="s">
        <v>57</v>
      </c>
      <c r="EF19" s="247"/>
      <c r="EG19" s="235"/>
      <c r="EH19" s="239" t="s">
        <v>57</v>
      </c>
      <c r="EI19" s="247"/>
      <c r="EJ19" s="235"/>
      <c r="EK19" s="239" t="s">
        <v>57</v>
      </c>
      <c r="EL19" s="247"/>
      <c r="EM19" s="235"/>
      <c r="EN19" s="239" t="s">
        <v>57</v>
      </c>
      <c r="EO19" s="247"/>
      <c r="EP19" s="235"/>
      <c r="EQ19" s="233" t="s">
        <v>57</v>
      </c>
      <c r="ER19" s="247"/>
      <c r="ES19" s="248"/>
      <c r="ET19" s="233" t="s">
        <v>57</v>
      </c>
      <c r="EU19" s="247"/>
      <c r="EV19" s="248"/>
      <c r="EW19" s="241" t="s">
        <v>57</v>
      </c>
      <c r="EX19" s="242"/>
      <c r="EY19" s="243"/>
      <c r="EZ19" s="241" t="s">
        <v>57</v>
      </c>
      <c r="FA19" s="242"/>
      <c r="FB19" s="243"/>
      <c r="FC19" s="233" t="s">
        <v>57</v>
      </c>
      <c r="FD19" s="247"/>
      <c r="FE19" s="248"/>
      <c r="FF19" s="233" t="s">
        <v>57</v>
      </c>
      <c r="FG19" s="247"/>
      <c r="FH19" s="248"/>
      <c r="FI19" s="233" t="s">
        <v>57</v>
      </c>
      <c r="FJ19" s="247"/>
      <c r="FK19" s="248"/>
      <c r="FL19" s="233" t="s">
        <v>57</v>
      </c>
      <c r="FM19" s="234"/>
      <c r="FN19" s="248"/>
      <c r="FO19" s="233" t="s">
        <v>57</v>
      </c>
      <c r="FP19" s="234"/>
      <c r="FQ19" s="248"/>
      <c r="FR19" s="233" t="s">
        <v>57</v>
      </c>
      <c r="FS19" s="247"/>
      <c r="FT19" s="248"/>
      <c r="FU19" s="233" t="s">
        <v>57</v>
      </c>
      <c r="FV19" s="234"/>
      <c r="FW19" s="248"/>
      <c r="FX19" s="233" t="s">
        <v>57</v>
      </c>
      <c r="FY19" s="234"/>
      <c r="FZ19" s="248"/>
      <c r="GA19" s="233" t="s">
        <v>57</v>
      </c>
      <c r="GB19" s="234"/>
      <c r="GC19" s="248"/>
      <c r="GD19" s="239" t="s">
        <v>57</v>
      </c>
      <c r="GE19" s="234"/>
      <c r="GF19" s="235"/>
      <c r="GG19" s="239" t="s">
        <v>57</v>
      </c>
      <c r="GH19" s="234"/>
      <c r="GI19" s="235"/>
    </row>
    <row r="20" spans="1:191" ht="16.5" thickBot="1" x14ac:dyDescent="0.3">
      <c r="B20" s="63"/>
      <c r="C20" s="261"/>
      <c r="D20" s="262"/>
      <c r="E20" s="263"/>
      <c r="F20" s="261"/>
      <c r="G20" s="262"/>
      <c r="H20" s="263"/>
      <c r="I20" s="261"/>
      <c r="J20" s="262"/>
      <c r="K20" s="263"/>
      <c r="L20" s="270"/>
      <c r="M20" s="271"/>
      <c r="N20" s="272"/>
      <c r="O20" s="261"/>
      <c r="P20" s="262"/>
      <c r="Q20" s="263"/>
      <c r="R20" s="261"/>
      <c r="S20" s="262"/>
      <c r="T20" s="263"/>
      <c r="U20" s="261"/>
      <c r="V20" s="262"/>
      <c r="W20" s="263"/>
      <c r="X20" s="261"/>
      <c r="Y20" s="262"/>
      <c r="Z20" s="263"/>
      <c r="AA20" s="261"/>
      <c r="AB20" s="262"/>
      <c r="AC20" s="263"/>
      <c r="AD20" s="261"/>
      <c r="AE20" s="262"/>
      <c r="AF20" s="263"/>
      <c r="AG20" s="261"/>
      <c r="AH20" s="262"/>
      <c r="AI20" s="263"/>
      <c r="AJ20" s="261"/>
      <c r="AK20" s="262"/>
      <c r="AL20" s="263"/>
      <c r="AM20" s="255"/>
      <c r="AN20" s="256"/>
      <c r="AO20" s="264"/>
      <c r="AP20" s="255"/>
      <c r="AQ20" s="256"/>
      <c r="AR20" s="264"/>
      <c r="AS20" s="255"/>
      <c r="AT20" s="256"/>
      <c r="AU20" s="264"/>
      <c r="AV20" s="255"/>
      <c r="AW20" s="256"/>
      <c r="AX20" s="264"/>
      <c r="AY20" s="255"/>
      <c r="AZ20" s="256"/>
      <c r="BA20" s="264"/>
      <c r="BB20" s="255"/>
      <c r="BC20" s="256"/>
      <c r="BD20" s="264"/>
      <c r="BE20" s="252"/>
      <c r="BF20" s="253"/>
      <c r="BG20" s="250"/>
      <c r="BH20" s="252"/>
      <c r="BI20" s="253"/>
      <c r="BJ20" s="250"/>
      <c r="BK20" s="252"/>
      <c r="BL20" s="253"/>
      <c r="BM20" s="250"/>
      <c r="BN20" s="252"/>
      <c r="BO20" s="253"/>
      <c r="BP20" s="250"/>
      <c r="BQ20" s="252"/>
      <c r="BR20" s="253"/>
      <c r="BS20" s="250"/>
      <c r="BT20" s="255"/>
      <c r="BU20" s="256"/>
      <c r="BV20" s="257"/>
      <c r="BW20" s="255"/>
      <c r="BX20" s="256"/>
      <c r="BY20" s="257"/>
      <c r="BZ20" s="255"/>
      <c r="CA20" s="256"/>
      <c r="CB20" s="257"/>
      <c r="CC20" s="255"/>
      <c r="CD20" s="256"/>
      <c r="CE20" s="257"/>
      <c r="CF20" s="255"/>
      <c r="CG20" s="256"/>
      <c r="CH20" s="257"/>
      <c r="CI20" s="255"/>
      <c r="CJ20" s="256"/>
      <c r="CK20" s="257"/>
      <c r="CL20" s="255"/>
      <c r="CM20" s="256"/>
      <c r="CN20" s="257"/>
      <c r="CO20" s="255"/>
      <c r="CP20" s="256"/>
      <c r="CQ20" s="256"/>
      <c r="CR20" s="240"/>
      <c r="CS20" s="237"/>
      <c r="CT20" s="238"/>
      <c r="CU20" s="240"/>
      <c r="CV20" s="237"/>
      <c r="CW20" s="238"/>
      <c r="CX20" s="240"/>
      <c r="CY20" s="237"/>
      <c r="CZ20" s="238"/>
      <c r="DA20" s="240"/>
      <c r="DB20" s="237"/>
      <c r="DC20" s="238"/>
      <c r="DD20" s="240"/>
      <c r="DE20" s="237"/>
      <c r="DF20" s="238"/>
      <c r="DG20" s="240"/>
      <c r="DH20" s="237"/>
      <c r="DI20" s="238"/>
      <c r="DJ20" s="240"/>
      <c r="DK20" s="237"/>
      <c r="DL20" s="238"/>
      <c r="DM20" s="240"/>
      <c r="DN20" s="237"/>
      <c r="DO20" s="238"/>
      <c r="DP20" s="240"/>
      <c r="DQ20" s="237"/>
      <c r="DR20" s="238"/>
      <c r="DS20" s="240"/>
      <c r="DT20" s="237"/>
      <c r="DU20" s="238"/>
      <c r="DV20" s="240"/>
      <c r="DW20" s="237"/>
      <c r="DX20" s="238"/>
      <c r="DY20" s="240"/>
      <c r="DZ20" s="237"/>
      <c r="EA20" s="237"/>
      <c r="EB20" s="236"/>
      <c r="EC20" s="237"/>
      <c r="ED20" s="251"/>
      <c r="EE20" s="240"/>
      <c r="EF20" s="237"/>
      <c r="EG20" s="238"/>
      <c r="EH20" s="240"/>
      <c r="EI20" s="237"/>
      <c r="EJ20" s="238"/>
      <c r="EK20" s="240"/>
      <c r="EL20" s="237"/>
      <c r="EM20" s="238"/>
      <c r="EN20" s="240"/>
      <c r="EO20" s="237"/>
      <c r="EP20" s="238"/>
      <c r="EQ20" s="244"/>
      <c r="ER20" s="245"/>
      <c r="ES20" s="246"/>
      <c r="ET20" s="244"/>
      <c r="EU20" s="245"/>
      <c r="EV20" s="246"/>
      <c r="EW20" s="244"/>
      <c r="EX20" s="245"/>
      <c r="EY20" s="246"/>
      <c r="EZ20" s="244"/>
      <c r="FA20" s="245"/>
      <c r="FB20" s="246"/>
      <c r="FC20" s="244"/>
      <c r="FD20" s="245"/>
      <c r="FE20" s="246"/>
      <c r="FF20" s="244"/>
      <c r="FG20" s="245"/>
      <c r="FH20" s="246"/>
      <c r="FI20" s="244"/>
      <c r="FJ20" s="245"/>
      <c r="FK20" s="246"/>
      <c r="FL20" s="244"/>
      <c r="FM20" s="245"/>
      <c r="FN20" s="246"/>
      <c r="FO20" s="244"/>
      <c r="FP20" s="245"/>
      <c r="FQ20" s="246"/>
      <c r="FR20" s="244"/>
      <c r="FS20" s="245"/>
      <c r="FT20" s="246"/>
      <c r="FU20" s="244"/>
      <c r="FV20" s="245"/>
      <c r="FW20" s="246"/>
      <c r="FX20" s="244"/>
      <c r="FY20" s="245"/>
      <c r="FZ20" s="246"/>
      <c r="GA20" s="244"/>
      <c r="GB20" s="245"/>
      <c r="GC20" s="246"/>
      <c r="GD20" s="240"/>
      <c r="GE20" s="237"/>
      <c r="GF20" s="238"/>
      <c r="GG20" s="240"/>
      <c r="GH20" s="237"/>
      <c r="GI20" s="238"/>
    </row>
    <row r="21" spans="1:191" ht="16.5" thickTop="1" x14ac:dyDescent="0.25">
      <c r="B21" s="64" t="s">
        <v>47</v>
      </c>
      <c r="C21" s="26">
        <v>36</v>
      </c>
      <c r="D21" s="29">
        <v>36</v>
      </c>
      <c r="E21" s="28">
        <v>36</v>
      </c>
      <c r="F21" s="26">
        <v>36</v>
      </c>
      <c r="G21" s="29">
        <v>36</v>
      </c>
      <c r="H21" s="28">
        <v>36</v>
      </c>
      <c r="I21" s="26">
        <v>32</v>
      </c>
      <c r="J21" s="29">
        <v>33</v>
      </c>
      <c r="K21" s="28">
        <v>33</v>
      </c>
      <c r="L21" s="26">
        <v>36</v>
      </c>
      <c r="M21" s="29">
        <v>36</v>
      </c>
      <c r="N21" s="28">
        <v>36</v>
      </c>
      <c r="O21" s="26">
        <f>36</f>
        <v>36</v>
      </c>
      <c r="P21" s="29">
        <v>36</v>
      </c>
      <c r="Q21" s="28">
        <v>35</v>
      </c>
      <c r="R21" s="26">
        <v>35</v>
      </c>
      <c r="S21" s="29">
        <v>35</v>
      </c>
      <c r="T21" s="28">
        <v>35</v>
      </c>
      <c r="U21" s="26">
        <v>35</v>
      </c>
      <c r="V21" s="29">
        <v>33</v>
      </c>
      <c r="W21" s="28">
        <v>32</v>
      </c>
      <c r="X21" s="26">
        <v>32</v>
      </c>
      <c r="Y21" s="29">
        <v>30</v>
      </c>
      <c r="Z21" s="28">
        <v>31</v>
      </c>
      <c r="AA21" s="26">
        <v>31</v>
      </c>
      <c r="AB21" s="29">
        <v>30</v>
      </c>
      <c r="AC21" s="28">
        <v>30</v>
      </c>
      <c r="AD21" s="26">
        <v>30</v>
      </c>
      <c r="AE21" s="29">
        <v>29</v>
      </c>
      <c r="AF21" s="28">
        <v>29</v>
      </c>
      <c r="AG21" s="26">
        <v>31</v>
      </c>
      <c r="AH21" s="29">
        <v>30</v>
      </c>
      <c r="AI21" s="28">
        <v>28</v>
      </c>
      <c r="AJ21" s="26">
        <v>28</v>
      </c>
      <c r="AK21" s="29">
        <v>28</v>
      </c>
      <c r="AL21" s="28">
        <v>21</v>
      </c>
      <c r="AM21" s="65">
        <v>26</v>
      </c>
      <c r="AN21" s="66">
        <v>33</v>
      </c>
      <c r="AO21" s="67">
        <v>33</v>
      </c>
      <c r="AP21" s="65">
        <v>33</v>
      </c>
      <c r="AQ21" s="66">
        <v>33</v>
      </c>
      <c r="AR21" s="67">
        <v>33</v>
      </c>
      <c r="AS21" s="65">
        <v>33</v>
      </c>
      <c r="AT21" s="66">
        <v>33</v>
      </c>
      <c r="AU21" s="67">
        <v>33</v>
      </c>
      <c r="AV21" s="65">
        <v>34</v>
      </c>
      <c r="AW21" s="66">
        <v>36</v>
      </c>
      <c r="AX21" s="67">
        <v>38</v>
      </c>
      <c r="AY21" s="65">
        <v>35</v>
      </c>
      <c r="AZ21" s="66">
        <v>35</v>
      </c>
      <c r="BA21" s="67">
        <v>34</v>
      </c>
      <c r="BB21" s="65">
        <v>35</v>
      </c>
      <c r="BC21" s="66">
        <v>34</v>
      </c>
      <c r="BD21" s="68">
        <v>34</v>
      </c>
      <c r="BE21" s="69">
        <v>34</v>
      </c>
      <c r="BF21" s="70">
        <v>37</v>
      </c>
      <c r="BG21" s="71">
        <v>37</v>
      </c>
      <c r="BH21" s="69">
        <v>37</v>
      </c>
      <c r="BI21" s="70">
        <v>37</v>
      </c>
      <c r="BJ21" s="71">
        <v>37</v>
      </c>
      <c r="BK21" s="69">
        <v>39</v>
      </c>
      <c r="BL21" s="70">
        <v>41</v>
      </c>
      <c r="BM21" s="71">
        <v>41</v>
      </c>
      <c r="BN21" s="69">
        <v>43</v>
      </c>
      <c r="BO21" s="70">
        <v>43</v>
      </c>
      <c r="BP21" s="71">
        <v>42</v>
      </c>
      <c r="BQ21" s="69">
        <v>43</v>
      </c>
      <c r="BR21" s="70">
        <v>43</v>
      </c>
      <c r="BS21" s="71">
        <v>43</v>
      </c>
      <c r="BT21" s="72">
        <v>42</v>
      </c>
      <c r="BU21" s="66">
        <v>44</v>
      </c>
      <c r="BV21" s="73">
        <v>43</v>
      </c>
      <c r="BW21" s="72">
        <v>47</v>
      </c>
      <c r="BX21" s="66">
        <v>53</v>
      </c>
      <c r="BY21" s="73">
        <v>131</v>
      </c>
      <c r="BZ21" s="72">
        <v>289</v>
      </c>
      <c r="CA21" s="66">
        <v>319</v>
      </c>
      <c r="CB21" s="73">
        <v>337</v>
      </c>
      <c r="CC21" s="72">
        <v>338</v>
      </c>
      <c r="CD21" s="66">
        <v>362</v>
      </c>
      <c r="CE21" s="73">
        <v>358</v>
      </c>
      <c r="CF21" s="72">
        <v>355</v>
      </c>
      <c r="CG21" s="66">
        <v>357</v>
      </c>
      <c r="CH21" s="73">
        <v>477</v>
      </c>
      <c r="CI21" s="72">
        <v>1002</v>
      </c>
      <c r="CJ21" s="66">
        <v>1335</v>
      </c>
      <c r="CK21" s="73">
        <v>1676</v>
      </c>
      <c r="CL21" s="72">
        <v>1944</v>
      </c>
      <c r="CM21" s="66">
        <v>2083</v>
      </c>
      <c r="CN21" s="73">
        <v>2146</v>
      </c>
      <c r="CO21" s="72">
        <v>1802</v>
      </c>
      <c r="CP21" s="66">
        <v>2392</v>
      </c>
      <c r="CQ21" s="73">
        <v>2599</v>
      </c>
      <c r="CR21" s="26">
        <v>2431.8670618120741</v>
      </c>
      <c r="CS21" s="29">
        <v>2280.7349703641412</v>
      </c>
      <c r="CT21" s="31">
        <v>2767.72302458173</v>
      </c>
      <c r="CU21" s="26">
        <v>2665</v>
      </c>
      <c r="CV21" s="29">
        <v>3003</v>
      </c>
      <c r="CW21" s="31">
        <v>3331</v>
      </c>
      <c r="CX21" s="26">
        <v>3739</v>
      </c>
      <c r="CY21" s="29">
        <v>3749</v>
      </c>
      <c r="CZ21" s="31">
        <v>3895</v>
      </c>
      <c r="DA21" s="26">
        <v>3918</v>
      </c>
      <c r="DB21" s="29">
        <v>3876</v>
      </c>
      <c r="DC21" s="31">
        <v>3875</v>
      </c>
      <c r="DD21" s="26">
        <v>3790</v>
      </c>
      <c r="DE21" s="29">
        <v>3734</v>
      </c>
      <c r="DF21" s="31">
        <v>3694</v>
      </c>
      <c r="DG21" s="26">
        <v>3659</v>
      </c>
      <c r="DH21" s="29">
        <v>3617</v>
      </c>
      <c r="DI21" s="31">
        <v>3606</v>
      </c>
      <c r="DJ21" s="26">
        <v>3575</v>
      </c>
      <c r="DK21" s="29">
        <v>3588</v>
      </c>
      <c r="DL21" s="31">
        <v>3571</v>
      </c>
      <c r="DM21" s="26">
        <v>3526</v>
      </c>
      <c r="DN21" s="29">
        <v>3498</v>
      </c>
      <c r="DO21" s="31">
        <v>3803</v>
      </c>
      <c r="DP21" s="26">
        <v>4025</v>
      </c>
      <c r="DQ21" s="29">
        <v>3971</v>
      </c>
      <c r="DR21" s="31">
        <v>3959</v>
      </c>
      <c r="DS21" s="26">
        <v>3948</v>
      </c>
      <c r="DT21" s="29">
        <v>3913</v>
      </c>
      <c r="DU21" s="31">
        <v>3834</v>
      </c>
      <c r="DV21" s="26">
        <v>3777</v>
      </c>
      <c r="DW21" s="29">
        <v>3738</v>
      </c>
      <c r="DX21" s="31">
        <v>3666</v>
      </c>
      <c r="DY21" s="26">
        <v>3603</v>
      </c>
      <c r="DZ21" s="29">
        <v>3575</v>
      </c>
      <c r="EA21" s="171">
        <v>3556</v>
      </c>
      <c r="EB21" s="178">
        <v>3512</v>
      </c>
      <c r="EC21" s="179">
        <v>3371</v>
      </c>
      <c r="ED21" s="180">
        <v>3347</v>
      </c>
      <c r="EE21" s="26">
        <v>3326</v>
      </c>
      <c r="EF21" s="29">
        <v>3313</v>
      </c>
      <c r="EG21" s="31">
        <v>3267</v>
      </c>
      <c r="EH21" s="26">
        <v>3268</v>
      </c>
      <c r="EI21" s="29">
        <v>3218</v>
      </c>
      <c r="EJ21" s="31">
        <v>3184</v>
      </c>
      <c r="EK21" s="26">
        <v>3148</v>
      </c>
      <c r="EL21" s="29">
        <v>3092</v>
      </c>
      <c r="EM21" s="171">
        <v>3053</v>
      </c>
      <c r="EN21" s="203">
        <v>2992</v>
      </c>
      <c r="EO21" s="204">
        <v>2946</v>
      </c>
      <c r="EP21" s="205">
        <v>2905</v>
      </c>
      <c r="EQ21" s="178">
        <v>2866</v>
      </c>
      <c r="ER21" s="179">
        <v>2870</v>
      </c>
      <c r="ES21" s="180">
        <v>2837</v>
      </c>
      <c r="ET21" s="178">
        <v>2810</v>
      </c>
      <c r="EU21" s="179">
        <v>2800</v>
      </c>
      <c r="EV21" s="180">
        <v>2755</v>
      </c>
      <c r="EW21" s="203">
        <v>2741</v>
      </c>
      <c r="EX21" s="204">
        <v>2719</v>
      </c>
      <c r="EY21" s="205">
        <v>2696</v>
      </c>
      <c r="EZ21" s="203">
        <v>2674</v>
      </c>
      <c r="FA21" s="204">
        <v>2656</v>
      </c>
      <c r="FB21" s="205">
        <v>2630</v>
      </c>
      <c r="FC21" s="178">
        <v>2602</v>
      </c>
      <c r="FD21" s="179">
        <v>2595</v>
      </c>
      <c r="FE21" s="180">
        <v>2575</v>
      </c>
      <c r="FF21" s="178">
        <v>2583</v>
      </c>
      <c r="FG21" s="179">
        <v>2573</v>
      </c>
      <c r="FH21" s="180">
        <v>2568</v>
      </c>
      <c r="FI21" s="178">
        <v>2551</v>
      </c>
      <c r="FJ21" s="179">
        <v>2528</v>
      </c>
      <c r="FK21" s="180">
        <v>2501</v>
      </c>
      <c r="FL21" s="178">
        <v>2466</v>
      </c>
      <c r="FM21" s="179">
        <v>2444</v>
      </c>
      <c r="FN21" s="180">
        <v>2415</v>
      </c>
      <c r="FO21" s="69">
        <v>2398</v>
      </c>
      <c r="FP21" s="70">
        <v>2382</v>
      </c>
      <c r="FQ21" s="71">
        <v>2366</v>
      </c>
      <c r="FR21" s="178">
        <v>2349</v>
      </c>
      <c r="FS21" s="179">
        <v>2334</v>
      </c>
      <c r="FT21" s="180">
        <v>2317</v>
      </c>
      <c r="FU21" s="178">
        <v>2292</v>
      </c>
      <c r="FV21" s="179">
        <v>2270</v>
      </c>
      <c r="FW21" s="180">
        <v>2249</v>
      </c>
      <c r="FX21" s="178">
        <v>2220</v>
      </c>
      <c r="FY21" s="179">
        <v>2196</v>
      </c>
      <c r="FZ21" s="180">
        <v>2180</v>
      </c>
      <c r="GA21" s="69">
        <v>2131</v>
      </c>
      <c r="GB21" s="70">
        <v>2112</v>
      </c>
      <c r="GC21" s="71">
        <v>2109</v>
      </c>
      <c r="GD21" s="29">
        <v>2106</v>
      </c>
      <c r="GE21" s="29">
        <v>2096</v>
      </c>
      <c r="GF21" s="31">
        <v>2090</v>
      </c>
      <c r="GG21" s="29">
        <v>2104</v>
      </c>
      <c r="GH21" s="29">
        <v>2208</v>
      </c>
      <c r="GI21" s="31">
        <v>2246</v>
      </c>
    </row>
    <row r="22" spans="1:191" x14ac:dyDescent="0.25">
      <c r="B22" s="74" t="s">
        <v>48</v>
      </c>
      <c r="C22" s="33">
        <v>0</v>
      </c>
      <c r="D22" s="36">
        <v>0</v>
      </c>
      <c r="E22" s="35">
        <v>0</v>
      </c>
      <c r="F22" s="33">
        <v>0</v>
      </c>
      <c r="G22" s="36">
        <v>0</v>
      </c>
      <c r="H22" s="35">
        <v>0</v>
      </c>
      <c r="I22" s="33">
        <v>0</v>
      </c>
      <c r="J22" s="36">
        <v>0</v>
      </c>
      <c r="K22" s="35">
        <v>0</v>
      </c>
      <c r="L22" s="33">
        <v>0</v>
      </c>
      <c r="M22" s="36">
        <v>0</v>
      </c>
      <c r="N22" s="35">
        <v>0</v>
      </c>
      <c r="O22" s="33">
        <v>0</v>
      </c>
      <c r="P22" s="36">
        <v>0</v>
      </c>
      <c r="Q22" s="35">
        <v>0</v>
      </c>
      <c r="R22" s="33">
        <v>0</v>
      </c>
      <c r="S22" s="36">
        <v>0</v>
      </c>
      <c r="T22" s="35">
        <v>0</v>
      </c>
      <c r="U22" s="33">
        <v>0</v>
      </c>
      <c r="V22" s="36">
        <v>0</v>
      </c>
      <c r="W22" s="35">
        <v>0</v>
      </c>
      <c r="X22" s="33">
        <v>0</v>
      </c>
      <c r="Y22" s="36">
        <v>0</v>
      </c>
      <c r="Z22" s="35">
        <v>0</v>
      </c>
      <c r="AA22" s="33">
        <v>0</v>
      </c>
      <c r="AB22" s="36">
        <v>0</v>
      </c>
      <c r="AC22" s="35">
        <v>0</v>
      </c>
      <c r="AD22" s="33">
        <v>0</v>
      </c>
      <c r="AE22" s="36">
        <v>0</v>
      </c>
      <c r="AF22" s="35">
        <v>0</v>
      </c>
      <c r="AG22" s="33">
        <v>0</v>
      </c>
      <c r="AH22" s="36">
        <v>0</v>
      </c>
      <c r="AI22" s="35">
        <v>0</v>
      </c>
      <c r="AJ22" s="33">
        <v>0</v>
      </c>
      <c r="AK22" s="36">
        <v>0</v>
      </c>
      <c r="AL22" s="35">
        <v>0</v>
      </c>
      <c r="AM22" s="75">
        <v>0</v>
      </c>
      <c r="AN22" s="76">
        <v>1</v>
      </c>
      <c r="AO22" s="77">
        <v>1</v>
      </c>
      <c r="AP22" s="75">
        <v>1</v>
      </c>
      <c r="AQ22" s="76">
        <v>1</v>
      </c>
      <c r="AR22" s="77">
        <v>1</v>
      </c>
      <c r="AS22" s="75">
        <v>1</v>
      </c>
      <c r="AT22" s="76">
        <v>1</v>
      </c>
      <c r="AU22" s="77">
        <v>1</v>
      </c>
      <c r="AV22" s="75">
        <v>0</v>
      </c>
      <c r="AW22" s="76">
        <v>0</v>
      </c>
      <c r="AX22" s="77">
        <v>0</v>
      </c>
      <c r="AY22" s="75">
        <v>0</v>
      </c>
      <c r="AZ22" s="76">
        <v>0</v>
      </c>
      <c r="BA22" s="77">
        <v>0</v>
      </c>
      <c r="BB22" s="75">
        <v>0</v>
      </c>
      <c r="BC22" s="76">
        <v>0</v>
      </c>
      <c r="BD22" s="78">
        <v>0</v>
      </c>
      <c r="BE22" s="79">
        <v>0</v>
      </c>
      <c r="BF22" s="76">
        <v>0</v>
      </c>
      <c r="BG22" s="80">
        <v>0</v>
      </c>
      <c r="BH22" s="79">
        <v>0</v>
      </c>
      <c r="BI22" s="76">
        <v>0</v>
      </c>
      <c r="BJ22" s="80">
        <v>0</v>
      </c>
      <c r="BK22" s="79">
        <v>0</v>
      </c>
      <c r="BL22" s="76">
        <v>0</v>
      </c>
      <c r="BM22" s="80">
        <v>0</v>
      </c>
      <c r="BN22" s="79">
        <v>0</v>
      </c>
      <c r="BO22" s="76">
        <v>0</v>
      </c>
      <c r="BP22" s="80">
        <v>0</v>
      </c>
      <c r="BQ22" s="79">
        <v>0</v>
      </c>
      <c r="BR22" s="76">
        <v>0</v>
      </c>
      <c r="BS22" s="80">
        <v>0</v>
      </c>
      <c r="BT22" s="81">
        <v>0</v>
      </c>
      <c r="BU22" s="76">
        <v>0</v>
      </c>
      <c r="BV22" s="80">
        <v>0</v>
      </c>
      <c r="BW22" s="81">
        <v>0</v>
      </c>
      <c r="BX22" s="76">
        <v>0</v>
      </c>
      <c r="BY22" s="80">
        <v>2</v>
      </c>
      <c r="BZ22" s="81">
        <v>6</v>
      </c>
      <c r="CA22" s="76">
        <v>6</v>
      </c>
      <c r="CB22" s="80">
        <v>7</v>
      </c>
      <c r="CC22" s="81">
        <v>7</v>
      </c>
      <c r="CD22" s="76">
        <v>7</v>
      </c>
      <c r="CE22" s="80">
        <v>7</v>
      </c>
      <c r="CF22" s="81">
        <v>7</v>
      </c>
      <c r="CG22" s="76">
        <v>7</v>
      </c>
      <c r="CH22" s="80">
        <v>7</v>
      </c>
      <c r="CI22" s="81">
        <v>13</v>
      </c>
      <c r="CJ22" s="76">
        <v>22</v>
      </c>
      <c r="CK22" s="80">
        <v>25</v>
      </c>
      <c r="CL22" s="81">
        <v>26</v>
      </c>
      <c r="CM22" s="76">
        <v>28</v>
      </c>
      <c r="CN22" s="80">
        <v>30</v>
      </c>
      <c r="CO22" s="81">
        <v>27</v>
      </c>
      <c r="CP22" s="76">
        <v>29</v>
      </c>
      <c r="CQ22" s="80">
        <v>30</v>
      </c>
      <c r="CR22" s="33">
        <v>28.800334168755228</v>
      </c>
      <c r="CS22" s="36">
        <v>21</v>
      </c>
      <c r="CT22" s="38">
        <v>25.87834477713011</v>
      </c>
      <c r="CU22" s="33">
        <v>35</v>
      </c>
      <c r="CV22" s="36">
        <v>39</v>
      </c>
      <c r="CW22" s="38">
        <v>40</v>
      </c>
      <c r="CX22" s="33">
        <v>44</v>
      </c>
      <c r="CY22" s="36">
        <v>41</v>
      </c>
      <c r="CZ22" s="38">
        <v>52</v>
      </c>
      <c r="DA22" s="39">
        <v>46</v>
      </c>
      <c r="DB22" s="36">
        <v>45</v>
      </c>
      <c r="DC22" s="38">
        <v>45</v>
      </c>
      <c r="DD22" s="39">
        <v>45</v>
      </c>
      <c r="DE22" s="36">
        <v>39</v>
      </c>
      <c r="DF22" s="38">
        <v>44</v>
      </c>
      <c r="DG22" s="39">
        <v>44</v>
      </c>
      <c r="DH22" s="36">
        <v>43</v>
      </c>
      <c r="DI22" s="38">
        <v>42</v>
      </c>
      <c r="DJ22" s="39">
        <v>42</v>
      </c>
      <c r="DK22" s="36">
        <v>42</v>
      </c>
      <c r="DL22" s="38">
        <v>39</v>
      </c>
      <c r="DM22" s="39">
        <v>38</v>
      </c>
      <c r="DN22" s="36">
        <v>37</v>
      </c>
      <c r="DO22" s="38">
        <v>37</v>
      </c>
      <c r="DP22" s="39">
        <v>37</v>
      </c>
      <c r="DQ22" s="36">
        <v>37</v>
      </c>
      <c r="DR22" s="38">
        <v>37</v>
      </c>
      <c r="DS22" s="39">
        <v>35</v>
      </c>
      <c r="DT22" s="36">
        <v>31</v>
      </c>
      <c r="DU22" s="38">
        <v>31</v>
      </c>
      <c r="DV22" s="39">
        <v>31</v>
      </c>
      <c r="DW22" s="36">
        <v>30</v>
      </c>
      <c r="DX22" s="38">
        <v>30</v>
      </c>
      <c r="DY22" s="39">
        <v>29</v>
      </c>
      <c r="DZ22" s="36">
        <v>28</v>
      </c>
      <c r="EA22" s="172">
        <v>28</v>
      </c>
      <c r="EB22" s="173">
        <v>27</v>
      </c>
      <c r="EC22" s="36">
        <v>27</v>
      </c>
      <c r="ED22" s="38">
        <v>27</v>
      </c>
      <c r="EE22" s="39">
        <v>27</v>
      </c>
      <c r="EF22" s="36">
        <v>26</v>
      </c>
      <c r="EG22" s="38">
        <v>27</v>
      </c>
      <c r="EH22" s="39">
        <v>27</v>
      </c>
      <c r="EI22" s="36">
        <v>27</v>
      </c>
      <c r="EJ22" s="38">
        <v>25</v>
      </c>
      <c r="EK22" s="39">
        <v>24</v>
      </c>
      <c r="EL22" s="36">
        <v>24</v>
      </c>
      <c r="EM22" s="172">
        <v>23</v>
      </c>
      <c r="EN22" s="173">
        <v>22</v>
      </c>
      <c r="EO22" s="36">
        <v>22</v>
      </c>
      <c r="EP22" s="38">
        <v>21</v>
      </c>
      <c r="EQ22" s="173">
        <v>21</v>
      </c>
      <c r="ER22" s="40">
        <v>23</v>
      </c>
      <c r="ES22" s="38">
        <v>22</v>
      </c>
      <c r="ET22" s="173">
        <v>22</v>
      </c>
      <c r="EU22" s="40">
        <v>21</v>
      </c>
      <c r="EV22" s="38">
        <v>22</v>
      </c>
      <c r="EW22" s="173">
        <v>22</v>
      </c>
      <c r="EX22" s="40">
        <v>23</v>
      </c>
      <c r="EY22" s="38">
        <v>21</v>
      </c>
      <c r="EZ22" s="173">
        <v>21</v>
      </c>
      <c r="FA22" s="40">
        <v>20</v>
      </c>
      <c r="FB22" s="38">
        <v>19</v>
      </c>
      <c r="FC22" s="173">
        <v>19</v>
      </c>
      <c r="FD22" s="40">
        <v>19</v>
      </c>
      <c r="FE22" s="38">
        <v>18</v>
      </c>
      <c r="FF22" s="173">
        <v>18</v>
      </c>
      <c r="FG22" s="40">
        <v>17</v>
      </c>
      <c r="FH22" s="38">
        <v>17</v>
      </c>
      <c r="FI22" s="173">
        <v>17</v>
      </c>
      <c r="FJ22" s="40">
        <v>18</v>
      </c>
      <c r="FK22" s="38">
        <v>17</v>
      </c>
      <c r="FL22" s="37">
        <v>17</v>
      </c>
      <c r="FM22" s="36">
        <v>17</v>
      </c>
      <c r="FN22" s="38">
        <v>17</v>
      </c>
      <c r="FO22" s="79">
        <v>16</v>
      </c>
      <c r="FP22" s="76">
        <v>16</v>
      </c>
      <c r="FQ22" s="80">
        <v>16</v>
      </c>
      <c r="FR22" s="173">
        <v>18</v>
      </c>
      <c r="FS22" s="40">
        <v>17</v>
      </c>
      <c r="FT22" s="38">
        <v>16</v>
      </c>
      <c r="FU22" s="173">
        <v>16</v>
      </c>
      <c r="FV22" s="40">
        <v>16</v>
      </c>
      <c r="FW22" s="38">
        <v>15</v>
      </c>
      <c r="FX22" s="173">
        <v>15</v>
      </c>
      <c r="FY22" s="40">
        <v>16</v>
      </c>
      <c r="FZ22" s="38">
        <v>16</v>
      </c>
      <c r="GA22" s="79">
        <v>16</v>
      </c>
      <c r="GB22" s="76">
        <v>16</v>
      </c>
      <c r="GC22" s="80">
        <v>16</v>
      </c>
      <c r="GD22" s="39">
        <v>16</v>
      </c>
      <c r="GE22" s="36">
        <v>16</v>
      </c>
      <c r="GF22" s="36">
        <v>16</v>
      </c>
      <c r="GG22" s="39">
        <v>16</v>
      </c>
      <c r="GH22" s="36">
        <v>17</v>
      </c>
      <c r="GI22" s="36">
        <v>17</v>
      </c>
    </row>
    <row r="23" spans="1:191" x14ac:dyDescent="0.25">
      <c r="B23" s="82" t="s">
        <v>49</v>
      </c>
      <c r="C23" s="33">
        <v>3</v>
      </c>
      <c r="D23" s="36">
        <v>3</v>
      </c>
      <c r="E23" s="35">
        <v>3</v>
      </c>
      <c r="F23" s="33">
        <v>3</v>
      </c>
      <c r="G23" s="36">
        <v>3</v>
      </c>
      <c r="H23" s="35">
        <v>3</v>
      </c>
      <c r="I23" s="33">
        <v>3</v>
      </c>
      <c r="J23" s="36">
        <v>3</v>
      </c>
      <c r="K23" s="35">
        <v>2</v>
      </c>
      <c r="L23" s="33">
        <v>2</v>
      </c>
      <c r="M23" s="36">
        <v>2</v>
      </c>
      <c r="N23" s="35">
        <v>2</v>
      </c>
      <c r="O23" s="33">
        <v>4</v>
      </c>
      <c r="P23" s="36">
        <v>2</v>
      </c>
      <c r="Q23" s="35">
        <v>2</v>
      </c>
      <c r="R23" s="33">
        <v>2</v>
      </c>
      <c r="S23" s="36">
        <v>2</v>
      </c>
      <c r="T23" s="35">
        <v>2</v>
      </c>
      <c r="U23" s="33">
        <v>2</v>
      </c>
      <c r="V23" s="36">
        <v>1</v>
      </c>
      <c r="W23" s="35">
        <v>2</v>
      </c>
      <c r="X23" s="33">
        <v>2</v>
      </c>
      <c r="Y23" s="36">
        <v>2</v>
      </c>
      <c r="Z23" s="35">
        <v>2</v>
      </c>
      <c r="AA23" s="33">
        <v>2</v>
      </c>
      <c r="AB23" s="36">
        <v>2</v>
      </c>
      <c r="AC23" s="35">
        <v>2</v>
      </c>
      <c r="AD23" s="33">
        <v>2</v>
      </c>
      <c r="AE23" s="36">
        <v>2</v>
      </c>
      <c r="AF23" s="35">
        <v>2</v>
      </c>
      <c r="AG23" s="33">
        <v>2</v>
      </c>
      <c r="AH23" s="36">
        <v>4</v>
      </c>
      <c r="AI23" s="35">
        <v>46</v>
      </c>
      <c r="AJ23" s="33">
        <v>46</v>
      </c>
      <c r="AK23" s="36">
        <v>46</v>
      </c>
      <c r="AL23" s="35">
        <v>46</v>
      </c>
      <c r="AM23" s="75">
        <v>46</v>
      </c>
      <c r="AN23" s="76">
        <v>46</v>
      </c>
      <c r="AO23" s="77">
        <v>46</v>
      </c>
      <c r="AP23" s="75">
        <v>46</v>
      </c>
      <c r="AQ23" s="76">
        <v>46</v>
      </c>
      <c r="AR23" s="77">
        <v>46</v>
      </c>
      <c r="AS23" s="75">
        <v>46</v>
      </c>
      <c r="AT23" s="76">
        <v>46</v>
      </c>
      <c r="AU23" s="77">
        <v>46</v>
      </c>
      <c r="AV23" s="75">
        <v>46</v>
      </c>
      <c r="AW23" s="76">
        <v>46</v>
      </c>
      <c r="AX23" s="77">
        <v>46</v>
      </c>
      <c r="AY23" s="75">
        <v>45</v>
      </c>
      <c r="AZ23" s="76">
        <v>2</v>
      </c>
      <c r="BA23" s="77">
        <v>2</v>
      </c>
      <c r="BB23" s="75">
        <v>2</v>
      </c>
      <c r="BC23" s="76">
        <v>2</v>
      </c>
      <c r="BD23" s="78">
        <v>2</v>
      </c>
      <c r="BE23" s="79">
        <v>2</v>
      </c>
      <c r="BF23" s="76">
        <v>2</v>
      </c>
      <c r="BG23" s="80">
        <v>2</v>
      </c>
      <c r="BH23" s="79">
        <v>2</v>
      </c>
      <c r="BI23" s="76">
        <v>2</v>
      </c>
      <c r="BJ23" s="80">
        <v>2</v>
      </c>
      <c r="BK23" s="79">
        <v>2</v>
      </c>
      <c r="BL23" s="76">
        <v>2</v>
      </c>
      <c r="BM23" s="80">
        <v>2</v>
      </c>
      <c r="BN23" s="79">
        <v>2</v>
      </c>
      <c r="BO23" s="76">
        <v>2</v>
      </c>
      <c r="BP23" s="80">
        <v>3</v>
      </c>
      <c r="BQ23" s="79">
        <v>3</v>
      </c>
      <c r="BR23" s="76">
        <v>3</v>
      </c>
      <c r="BS23" s="80">
        <v>3</v>
      </c>
      <c r="BT23" s="81">
        <v>3</v>
      </c>
      <c r="BU23" s="76">
        <v>3</v>
      </c>
      <c r="BV23" s="80">
        <v>3</v>
      </c>
      <c r="BW23" s="81">
        <v>3</v>
      </c>
      <c r="BX23" s="76">
        <v>3</v>
      </c>
      <c r="BY23" s="80">
        <v>9</v>
      </c>
      <c r="BZ23" s="81">
        <v>12</v>
      </c>
      <c r="CA23" s="76">
        <v>13</v>
      </c>
      <c r="CB23" s="80">
        <v>14</v>
      </c>
      <c r="CC23" s="81">
        <v>15</v>
      </c>
      <c r="CD23" s="76">
        <v>40</v>
      </c>
      <c r="CE23" s="80">
        <v>40</v>
      </c>
      <c r="CF23" s="81">
        <v>40</v>
      </c>
      <c r="CG23" s="76">
        <v>39</v>
      </c>
      <c r="CH23" s="80">
        <v>46</v>
      </c>
      <c r="CI23" s="81">
        <v>65</v>
      </c>
      <c r="CJ23" s="76">
        <v>73</v>
      </c>
      <c r="CK23" s="80">
        <v>84</v>
      </c>
      <c r="CL23" s="81">
        <v>90</v>
      </c>
      <c r="CM23" s="76">
        <v>90</v>
      </c>
      <c r="CN23" s="80">
        <v>94</v>
      </c>
      <c r="CO23" s="81">
        <v>52</v>
      </c>
      <c r="CP23" s="76">
        <v>91</v>
      </c>
      <c r="CQ23" s="80">
        <v>96</v>
      </c>
      <c r="CR23" s="33">
        <v>101.20016750418756</v>
      </c>
      <c r="CS23" s="36">
        <v>96.034338358458967</v>
      </c>
      <c r="CT23" s="38">
        <v>106.99433040910776</v>
      </c>
      <c r="CU23" s="33">
        <v>137</v>
      </c>
      <c r="CV23" s="36">
        <v>146</v>
      </c>
      <c r="CW23" s="38">
        <v>166</v>
      </c>
      <c r="CX23" s="33">
        <v>189</v>
      </c>
      <c r="CY23" s="36">
        <v>187</v>
      </c>
      <c r="CZ23" s="38">
        <v>189</v>
      </c>
      <c r="DA23" s="39">
        <v>200</v>
      </c>
      <c r="DB23" s="36">
        <v>196</v>
      </c>
      <c r="DC23" s="38">
        <v>194</v>
      </c>
      <c r="DD23" s="39">
        <v>192</v>
      </c>
      <c r="DE23" s="36">
        <v>188</v>
      </c>
      <c r="DF23" s="38">
        <v>187</v>
      </c>
      <c r="DG23" s="39">
        <v>182</v>
      </c>
      <c r="DH23" s="36">
        <v>182</v>
      </c>
      <c r="DI23" s="38">
        <v>179</v>
      </c>
      <c r="DJ23" s="39">
        <v>183</v>
      </c>
      <c r="DK23" s="36">
        <v>182</v>
      </c>
      <c r="DL23" s="38">
        <v>181</v>
      </c>
      <c r="DM23" s="39">
        <v>181</v>
      </c>
      <c r="DN23" s="36">
        <v>181</v>
      </c>
      <c r="DO23" s="38">
        <v>181</v>
      </c>
      <c r="DP23" s="39">
        <v>184</v>
      </c>
      <c r="DQ23" s="36">
        <v>188</v>
      </c>
      <c r="DR23" s="38">
        <v>184</v>
      </c>
      <c r="DS23" s="39">
        <v>180</v>
      </c>
      <c r="DT23" s="36">
        <v>177</v>
      </c>
      <c r="DU23" s="38">
        <v>176</v>
      </c>
      <c r="DV23" s="39">
        <v>176</v>
      </c>
      <c r="DW23" s="36">
        <v>175</v>
      </c>
      <c r="DX23" s="38">
        <v>175</v>
      </c>
      <c r="DY23" s="39">
        <v>174</v>
      </c>
      <c r="DZ23" s="36">
        <v>173</v>
      </c>
      <c r="EA23" s="172">
        <v>172</v>
      </c>
      <c r="EB23" s="173">
        <v>169</v>
      </c>
      <c r="EC23" s="36">
        <v>163</v>
      </c>
      <c r="ED23" s="38">
        <v>162</v>
      </c>
      <c r="EE23" s="39">
        <v>160</v>
      </c>
      <c r="EF23" s="36">
        <v>158</v>
      </c>
      <c r="EG23" s="38">
        <v>158</v>
      </c>
      <c r="EH23" s="39">
        <v>159</v>
      </c>
      <c r="EI23" s="36">
        <v>157</v>
      </c>
      <c r="EJ23" s="38">
        <v>157</v>
      </c>
      <c r="EK23" s="39">
        <v>155</v>
      </c>
      <c r="EL23" s="36">
        <v>154</v>
      </c>
      <c r="EM23" s="172">
        <v>154</v>
      </c>
      <c r="EN23" s="173">
        <v>150</v>
      </c>
      <c r="EO23" s="36">
        <v>149</v>
      </c>
      <c r="EP23" s="38">
        <v>147</v>
      </c>
      <c r="EQ23" s="173">
        <v>144</v>
      </c>
      <c r="ER23" s="40">
        <v>147</v>
      </c>
      <c r="ES23" s="38">
        <v>147</v>
      </c>
      <c r="ET23" s="173">
        <v>147</v>
      </c>
      <c r="EU23" s="40">
        <v>145</v>
      </c>
      <c r="EV23" s="38">
        <v>143</v>
      </c>
      <c r="EW23" s="173">
        <v>144</v>
      </c>
      <c r="EX23" s="40">
        <v>141</v>
      </c>
      <c r="EY23" s="38">
        <v>140</v>
      </c>
      <c r="EZ23" s="173">
        <v>138</v>
      </c>
      <c r="FA23" s="40">
        <v>135</v>
      </c>
      <c r="FB23" s="38">
        <v>133</v>
      </c>
      <c r="FC23" s="173">
        <v>133</v>
      </c>
      <c r="FD23" s="40">
        <v>134</v>
      </c>
      <c r="FE23" s="38">
        <v>133</v>
      </c>
      <c r="FF23" s="173">
        <v>132</v>
      </c>
      <c r="FG23" s="40">
        <v>132</v>
      </c>
      <c r="FH23" s="38">
        <v>132</v>
      </c>
      <c r="FI23" s="173">
        <v>133</v>
      </c>
      <c r="FJ23" s="40">
        <v>131</v>
      </c>
      <c r="FK23" s="38">
        <v>131</v>
      </c>
      <c r="FL23" s="37">
        <v>131</v>
      </c>
      <c r="FM23" s="36">
        <v>130</v>
      </c>
      <c r="FN23" s="38">
        <v>129</v>
      </c>
      <c r="FO23" s="120">
        <v>128</v>
      </c>
      <c r="FP23" s="117">
        <v>126</v>
      </c>
      <c r="FQ23" s="119">
        <v>125</v>
      </c>
      <c r="FR23" s="173">
        <v>125</v>
      </c>
      <c r="FS23" s="40">
        <v>123</v>
      </c>
      <c r="FT23" s="38">
        <v>123</v>
      </c>
      <c r="FU23" s="173">
        <v>122</v>
      </c>
      <c r="FV23" s="40">
        <v>122</v>
      </c>
      <c r="FW23" s="38">
        <v>120</v>
      </c>
      <c r="FX23" s="173">
        <v>120</v>
      </c>
      <c r="FY23" s="40">
        <v>117</v>
      </c>
      <c r="FZ23" s="38">
        <v>116</v>
      </c>
      <c r="GA23" s="120">
        <v>115</v>
      </c>
      <c r="GB23" s="117">
        <v>114</v>
      </c>
      <c r="GC23" s="119">
        <v>114</v>
      </c>
      <c r="GD23" s="39">
        <v>115</v>
      </c>
      <c r="GE23" s="36">
        <v>112</v>
      </c>
      <c r="GF23" s="36">
        <v>111</v>
      </c>
      <c r="GG23" s="39">
        <v>112</v>
      </c>
      <c r="GH23" s="36">
        <v>111</v>
      </c>
      <c r="GI23" s="36">
        <v>111</v>
      </c>
    </row>
    <row r="24" spans="1:191" x14ac:dyDescent="0.25">
      <c r="B24" s="74" t="s">
        <v>50</v>
      </c>
      <c r="C24" s="33">
        <v>34</v>
      </c>
      <c r="D24" s="36">
        <v>35</v>
      </c>
      <c r="E24" s="35">
        <v>36</v>
      </c>
      <c r="F24" s="33">
        <v>36</v>
      </c>
      <c r="G24" s="36">
        <v>35</v>
      </c>
      <c r="H24" s="35">
        <v>35</v>
      </c>
      <c r="I24" s="33">
        <v>35</v>
      </c>
      <c r="J24" s="36">
        <v>36</v>
      </c>
      <c r="K24" s="35">
        <v>35</v>
      </c>
      <c r="L24" s="33">
        <v>39</v>
      </c>
      <c r="M24" s="36">
        <v>40</v>
      </c>
      <c r="N24" s="35">
        <v>39</v>
      </c>
      <c r="O24" s="33">
        <f>16+24</f>
        <v>40</v>
      </c>
      <c r="P24" s="36">
        <v>39</v>
      </c>
      <c r="Q24" s="35">
        <v>36</v>
      </c>
      <c r="R24" s="33">
        <v>39</v>
      </c>
      <c r="S24" s="36">
        <v>38</v>
      </c>
      <c r="T24" s="35">
        <v>42</v>
      </c>
      <c r="U24" s="33">
        <v>39</v>
      </c>
      <c r="V24" s="36">
        <v>40</v>
      </c>
      <c r="W24" s="35">
        <v>44</v>
      </c>
      <c r="X24" s="33">
        <v>50</v>
      </c>
      <c r="Y24" s="36">
        <v>49</v>
      </c>
      <c r="Z24" s="35">
        <v>36</v>
      </c>
      <c r="AA24" s="33">
        <v>47</v>
      </c>
      <c r="AB24" s="36">
        <v>49</v>
      </c>
      <c r="AC24" s="35">
        <v>46</v>
      </c>
      <c r="AD24" s="33">
        <v>50</v>
      </c>
      <c r="AE24" s="36">
        <v>49</v>
      </c>
      <c r="AF24" s="35">
        <v>46</v>
      </c>
      <c r="AG24" s="33">
        <v>49</v>
      </c>
      <c r="AH24" s="36">
        <v>55</v>
      </c>
      <c r="AI24" s="35">
        <v>53</v>
      </c>
      <c r="AJ24" s="33">
        <v>53</v>
      </c>
      <c r="AK24" s="36">
        <v>54</v>
      </c>
      <c r="AL24" s="35">
        <v>52</v>
      </c>
      <c r="AM24" s="75">
        <v>51</v>
      </c>
      <c r="AN24" s="76">
        <v>52</v>
      </c>
      <c r="AO24" s="77">
        <v>51</v>
      </c>
      <c r="AP24" s="75">
        <v>51</v>
      </c>
      <c r="AQ24" s="76">
        <v>52</v>
      </c>
      <c r="AR24" s="77">
        <v>50</v>
      </c>
      <c r="AS24" s="75">
        <v>53</v>
      </c>
      <c r="AT24" s="76">
        <v>51</v>
      </c>
      <c r="AU24" s="77">
        <v>49</v>
      </c>
      <c r="AV24" s="75">
        <v>51</v>
      </c>
      <c r="AW24" s="76">
        <v>51</v>
      </c>
      <c r="AX24" s="77">
        <v>50</v>
      </c>
      <c r="AY24" s="75">
        <v>48</v>
      </c>
      <c r="AZ24" s="76">
        <v>52</v>
      </c>
      <c r="BA24" s="77">
        <v>52</v>
      </c>
      <c r="BB24" s="75">
        <v>52</v>
      </c>
      <c r="BC24" s="76">
        <v>49</v>
      </c>
      <c r="BD24" s="78">
        <v>49</v>
      </c>
      <c r="BE24" s="79">
        <v>52</v>
      </c>
      <c r="BF24" s="76">
        <v>52</v>
      </c>
      <c r="BG24" s="80">
        <v>53</v>
      </c>
      <c r="BH24" s="79">
        <v>54</v>
      </c>
      <c r="BI24" s="76">
        <v>54</v>
      </c>
      <c r="BJ24" s="80">
        <v>56</v>
      </c>
      <c r="BK24" s="79">
        <v>57</v>
      </c>
      <c r="BL24" s="76">
        <v>61</v>
      </c>
      <c r="BM24" s="80">
        <v>64</v>
      </c>
      <c r="BN24" s="79">
        <v>61</v>
      </c>
      <c r="BO24" s="76">
        <v>67</v>
      </c>
      <c r="BP24" s="80">
        <v>68</v>
      </c>
      <c r="BQ24" s="79">
        <v>68</v>
      </c>
      <c r="BR24" s="76">
        <v>71</v>
      </c>
      <c r="BS24" s="80">
        <v>72</v>
      </c>
      <c r="BT24" s="81">
        <v>70</v>
      </c>
      <c r="BU24" s="76">
        <v>73</v>
      </c>
      <c r="BV24" s="80">
        <v>74</v>
      </c>
      <c r="BW24" s="81">
        <v>73</v>
      </c>
      <c r="BX24" s="76">
        <v>76</v>
      </c>
      <c r="BY24" s="80">
        <v>77</v>
      </c>
      <c r="BZ24" s="81">
        <v>78</v>
      </c>
      <c r="CA24" s="76">
        <v>77</v>
      </c>
      <c r="CB24" s="80">
        <v>75</v>
      </c>
      <c r="CC24" s="81">
        <v>78</v>
      </c>
      <c r="CD24" s="76">
        <v>78</v>
      </c>
      <c r="CE24" s="80">
        <v>79</v>
      </c>
      <c r="CF24" s="81">
        <v>77</v>
      </c>
      <c r="CG24" s="76">
        <v>79</v>
      </c>
      <c r="CH24" s="80">
        <v>77</v>
      </c>
      <c r="CI24" s="81">
        <v>72</v>
      </c>
      <c r="CJ24" s="76">
        <v>69</v>
      </c>
      <c r="CK24" s="80">
        <v>65</v>
      </c>
      <c r="CL24" s="81">
        <v>72</v>
      </c>
      <c r="CM24" s="76">
        <v>74</v>
      </c>
      <c r="CN24" s="80">
        <v>74</v>
      </c>
      <c r="CO24" s="81">
        <v>71</v>
      </c>
      <c r="CP24" s="76">
        <v>65</v>
      </c>
      <c r="CQ24" s="80">
        <v>74</v>
      </c>
      <c r="CR24" s="33">
        <v>78.000030836596864</v>
      </c>
      <c r="CS24" s="36">
        <v>75.000308365968749</v>
      </c>
      <c r="CT24" s="38">
        <v>74.000262084625476</v>
      </c>
      <c r="CU24" s="33">
        <v>90</v>
      </c>
      <c r="CV24" s="36">
        <v>86</v>
      </c>
      <c r="CW24" s="38">
        <v>85</v>
      </c>
      <c r="CX24" s="33">
        <v>89</v>
      </c>
      <c r="CY24" s="36">
        <v>88</v>
      </c>
      <c r="CZ24" s="38">
        <v>99</v>
      </c>
      <c r="DA24" s="39">
        <v>93</v>
      </c>
      <c r="DB24" s="36">
        <v>88</v>
      </c>
      <c r="DC24" s="38">
        <v>89</v>
      </c>
      <c r="DD24" s="39">
        <v>94</v>
      </c>
      <c r="DE24" s="36">
        <v>92</v>
      </c>
      <c r="DF24" s="38">
        <v>96</v>
      </c>
      <c r="DG24" s="39">
        <v>98</v>
      </c>
      <c r="DH24" s="36">
        <v>102</v>
      </c>
      <c r="DI24" s="38">
        <v>103</v>
      </c>
      <c r="DJ24" s="39">
        <v>103</v>
      </c>
      <c r="DK24" s="36">
        <v>103</v>
      </c>
      <c r="DL24" s="38">
        <v>103</v>
      </c>
      <c r="DM24" s="39">
        <v>103</v>
      </c>
      <c r="DN24" s="36">
        <v>103</v>
      </c>
      <c r="DO24" s="38">
        <v>103</v>
      </c>
      <c r="DP24" s="39">
        <v>106</v>
      </c>
      <c r="DQ24" s="36">
        <v>104</v>
      </c>
      <c r="DR24" s="38">
        <v>103</v>
      </c>
      <c r="DS24" s="39">
        <v>103</v>
      </c>
      <c r="DT24" s="36">
        <v>105</v>
      </c>
      <c r="DU24" s="38">
        <v>105</v>
      </c>
      <c r="DV24" s="39">
        <v>105</v>
      </c>
      <c r="DW24" s="36">
        <v>104</v>
      </c>
      <c r="DX24" s="38">
        <v>103</v>
      </c>
      <c r="DY24" s="39">
        <v>103</v>
      </c>
      <c r="DZ24" s="36">
        <v>105</v>
      </c>
      <c r="EA24" s="172">
        <v>105</v>
      </c>
      <c r="EB24" s="173">
        <v>104</v>
      </c>
      <c r="EC24" s="36">
        <v>106</v>
      </c>
      <c r="ED24" s="38">
        <v>105</v>
      </c>
      <c r="EE24" s="39">
        <v>106</v>
      </c>
      <c r="EF24" s="36">
        <v>102</v>
      </c>
      <c r="EG24" s="38">
        <v>100</v>
      </c>
      <c r="EH24" s="39">
        <v>100</v>
      </c>
      <c r="EI24" s="36">
        <v>101</v>
      </c>
      <c r="EJ24" s="38">
        <v>106</v>
      </c>
      <c r="EK24" s="39">
        <v>106</v>
      </c>
      <c r="EL24" s="36">
        <v>105</v>
      </c>
      <c r="EM24" s="172">
        <v>105</v>
      </c>
      <c r="EN24" s="173">
        <v>107</v>
      </c>
      <c r="EO24" s="36">
        <v>107</v>
      </c>
      <c r="EP24" s="38">
        <v>108</v>
      </c>
      <c r="EQ24" s="173">
        <v>106</v>
      </c>
      <c r="ER24" s="40">
        <v>105</v>
      </c>
      <c r="ES24" s="38">
        <v>105</v>
      </c>
      <c r="ET24" s="173">
        <v>107</v>
      </c>
      <c r="EU24" s="40">
        <v>108</v>
      </c>
      <c r="EV24" s="38">
        <v>109</v>
      </c>
      <c r="EW24" s="173">
        <v>109</v>
      </c>
      <c r="EX24" s="40">
        <v>109</v>
      </c>
      <c r="EY24" s="38">
        <v>109</v>
      </c>
      <c r="EZ24" s="173">
        <v>110</v>
      </c>
      <c r="FA24" s="40">
        <v>110</v>
      </c>
      <c r="FB24" s="38">
        <v>110</v>
      </c>
      <c r="FC24" s="173">
        <v>109</v>
      </c>
      <c r="FD24" s="40">
        <v>110</v>
      </c>
      <c r="FE24" s="38">
        <v>110</v>
      </c>
      <c r="FF24" s="173">
        <v>111</v>
      </c>
      <c r="FG24" s="40">
        <v>111</v>
      </c>
      <c r="FH24" s="40">
        <v>111</v>
      </c>
      <c r="FI24" s="173">
        <v>111</v>
      </c>
      <c r="FJ24" s="40">
        <v>111</v>
      </c>
      <c r="FK24" s="40">
        <v>110</v>
      </c>
      <c r="FL24" s="37">
        <v>111</v>
      </c>
      <c r="FM24" s="36">
        <v>112</v>
      </c>
      <c r="FN24" s="36">
        <v>112</v>
      </c>
      <c r="FO24" s="79">
        <v>112</v>
      </c>
      <c r="FP24" s="76">
        <v>112</v>
      </c>
      <c r="FQ24" s="80">
        <v>111</v>
      </c>
      <c r="FR24" s="173">
        <v>110</v>
      </c>
      <c r="FS24" s="40">
        <v>110</v>
      </c>
      <c r="FT24" s="40">
        <v>109</v>
      </c>
      <c r="FU24" s="173">
        <v>109</v>
      </c>
      <c r="FV24" s="40">
        <v>109</v>
      </c>
      <c r="FW24" s="40">
        <v>109</v>
      </c>
      <c r="FX24" s="173">
        <v>108</v>
      </c>
      <c r="FY24" s="40">
        <v>109</v>
      </c>
      <c r="FZ24" s="40">
        <v>108</v>
      </c>
      <c r="GA24" s="79">
        <v>108</v>
      </c>
      <c r="GB24" s="76">
        <v>109</v>
      </c>
      <c r="GC24" s="80">
        <v>108</v>
      </c>
      <c r="GD24" s="39">
        <v>108</v>
      </c>
      <c r="GE24" s="36">
        <v>108</v>
      </c>
      <c r="GF24" s="38">
        <v>108</v>
      </c>
      <c r="GG24" s="39">
        <v>111</v>
      </c>
      <c r="GH24" s="36">
        <v>113</v>
      </c>
      <c r="GI24" s="38">
        <v>111</v>
      </c>
    </row>
    <row r="25" spans="1:191" x14ac:dyDescent="0.25">
      <c r="B25" s="74" t="s">
        <v>51</v>
      </c>
      <c r="C25" s="33">
        <v>68</v>
      </c>
      <c r="D25" s="36">
        <v>74</v>
      </c>
      <c r="E25" s="35">
        <v>74</v>
      </c>
      <c r="F25" s="33">
        <v>73</v>
      </c>
      <c r="G25" s="36">
        <v>73</v>
      </c>
      <c r="H25" s="35">
        <v>69</v>
      </c>
      <c r="I25" s="33">
        <v>68</v>
      </c>
      <c r="J25" s="36">
        <v>70</v>
      </c>
      <c r="K25" s="35">
        <v>76</v>
      </c>
      <c r="L25" s="33">
        <v>80</v>
      </c>
      <c r="M25" s="36">
        <v>81</v>
      </c>
      <c r="N25" s="35">
        <v>81</v>
      </c>
      <c r="O25" s="33">
        <f>35+45</f>
        <v>80</v>
      </c>
      <c r="P25" s="36">
        <v>80</v>
      </c>
      <c r="Q25" s="35">
        <v>77</v>
      </c>
      <c r="R25" s="33">
        <v>72</v>
      </c>
      <c r="S25" s="36">
        <v>70</v>
      </c>
      <c r="T25" s="35">
        <v>71</v>
      </c>
      <c r="U25" s="33">
        <v>69</v>
      </c>
      <c r="V25" s="36">
        <v>66</v>
      </c>
      <c r="W25" s="35">
        <v>85</v>
      </c>
      <c r="X25" s="33">
        <v>91</v>
      </c>
      <c r="Y25" s="36">
        <v>97</v>
      </c>
      <c r="Z25" s="35">
        <v>92</v>
      </c>
      <c r="AA25" s="33">
        <v>100</v>
      </c>
      <c r="AB25" s="36">
        <v>100</v>
      </c>
      <c r="AC25" s="35">
        <v>103</v>
      </c>
      <c r="AD25" s="33">
        <v>105</v>
      </c>
      <c r="AE25" s="36">
        <v>106</v>
      </c>
      <c r="AF25" s="35">
        <v>110</v>
      </c>
      <c r="AG25" s="33">
        <v>120</v>
      </c>
      <c r="AH25" s="36">
        <v>126</v>
      </c>
      <c r="AI25" s="35">
        <v>126</v>
      </c>
      <c r="AJ25" s="33">
        <v>128</v>
      </c>
      <c r="AK25" s="36">
        <v>136</v>
      </c>
      <c r="AL25" s="35">
        <v>145</v>
      </c>
      <c r="AM25" s="75">
        <v>154</v>
      </c>
      <c r="AN25" s="76">
        <v>152</v>
      </c>
      <c r="AO25" s="77">
        <v>153</v>
      </c>
      <c r="AP25" s="75">
        <v>150</v>
      </c>
      <c r="AQ25" s="76">
        <v>155</v>
      </c>
      <c r="AR25" s="77">
        <v>153</v>
      </c>
      <c r="AS25" s="75">
        <v>159</v>
      </c>
      <c r="AT25" s="76">
        <v>158</v>
      </c>
      <c r="AU25" s="77">
        <v>156</v>
      </c>
      <c r="AV25" s="75">
        <v>155</v>
      </c>
      <c r="AW25" s="76">
        <v>160</v>
      </c>
      <c r="AX25" s="77">
        <v>172</v>
      </c>
      <c r="AY25" s="75">
        <v>169</v>
      </c>
      <c r="AZ25" s="76">
        <v>172</v>
      </c>
      <c r="BA25" s="77">
        <v>173</v>
      </c>
      <c r="BB25" s="75">
        <v>174</v>
      </c>
      <c r="BC25" s="76">
        <v>174</v>
      </c>
      <c r="BD25" s="78">
        <v>176</v>
      </c>
      <c r="BE25" s="79">
        <v>178</v>
      </c>
      <c r="BF25" s="76">
        <v>173</v>
      </c>
      <c r="BG25" s="80">
        <v>174</v>
      </c>
      <c r="BH25" s="79">
        <v>179</v>
      </c>
      <c r="BI25" s="76">
        <v>176</v>
      </c>
      <c r="BJ25" s="80">
        <v>177</v>
      </c>
      <c r="BK25" s="79">
        <v>169</v>
      </c>
      <c r="BL25" s="76">
        <v>179</v>
      </c>
      <c r="BM25" s="80">
        <v>180</v>
      </c>
      <c r="BN25" s="79">
        <v>187</v>
      </c>
      <c r="BO25" s="76">
        <v>198</v>
      </c>
      <c r="BP25" s="80">
        <v>203</v>
      </c>
      <c r="BQ25" s="79">
        <v>227</v>
      </c>
      <c r="BR25" s="76">
        <v>228</v>
      </c>
      <c r="BS25" s="80">
        <v>218</v>
      </c>
      <c r="BT25" s="81">
        <v>224</v>
      </c>
      <c r="BU25" s="76">
        <v>225</v>
      </c>
      <c r="BV25" s="80">
        <v>219</v>
      </c>
      <c r="BW25" s="81">
        <v>226</v>
      </c>
      <c r="BX25" s="76">
        <v>232</v>
      </c>
      <c r="BY25" s="80">
        <v>241</v>
      </c>
      <c r="BZ25" s="81">
        <v>245</v>
      </c>
      <c r="CA25" s="76">
        <v>243</v>
      </c>
      <c r="CB25" s="80">
        <v>248</v>
      </c>
      <c r="CC25" s="81">
        <v>255</v>
      </c>
      <c r="CD25" s="76">
        <v>257</v>
      </c>
      <c r="CE25" s="80">
        <v>259</v>
      </c>
      <c r="CF25" s="81">
        <v>255</v>
      </c>
      <c r="CG25" s="76">
        <v>250</v>
      </c>
      <c r="CH25" s="80">
        <v>249</v>
      </c>
      <c r="CI25" s="81">
        <v>246</v>
      </c>
      <c r="CJ25" s="76">
        <v>249</v>
      </c>
      <c r="CK25" s="80">
        <v>234</v>
      </c>
      <c r="CL25" s="81">
        <v>252</v>
      </c>
      <c r="CM25" s="76">
        <v>259</v>
      </c>
      <c r="CN25" s="80">
        <v>258</v>
      </c>
      <c r="CO25" s="81">
        <v>245</v>
      </c>
      <c r="CP25" s="76">
        <v>219</v>
      </c>
      <c r="CQ25" s="80">
        <v>231</v>
      </c>
      <c r="CR25" s="33">
        <v>269.66759105195035</v>
      </c>
      <c r="CS25" s="36">
        <v>257.97115917914539</v>
      </c>
      <c r="CT25" s="38">
        <v>242.77769218398714</v>
      </c>
      <c r="CU25" s="33">
        <v>282</v>
      </c>
      <c r="CV25" s="36">
        <v>280</v>
      </c>
      <c r="CW25" s="38">
        <v>298</v>
      </c>
      <c r="CX25" s="33">
        <v>349</v>
      </c>
      <c r="CY25" s="36">
        <v>309</v>
      </c>
      <c r="CZ25" s="38">
        <v>375</v>
      </c>
      <c r="DA25" s="39">
        <v>338</v>
      </c>
      <c r="DB25" s="36">
        <v>335</v>
      </c>
      <c r="DC25" s="38">
        <v>339</v>
      </c>
      <c r="DD25" s="39">
        <v>341</v>
      </c>
      <c r="DE25" s="36">
        <v>330</v>
      </c>
      <c r="DF25" s="38">
        <v>352</v>
      </c>
      <c r="DG25" s="39">
        <v>349</v>
      </c>
      <c r="DH25" s="36">
        <v>353</v>
      </c>
      <c r="DI25" s="38">
        <v>355</v>
      </c>
      <c r="DJ25" s="39">
        <v>356</v>
      </c>
      <c r="DK25" s="36">
        <v>356</v>
      </c>
      <c r="DL25" s="38">
        <v>354</v>
      </c>
      <c r="DM25" s="39">
        <v>354</v>
      </c>
      <c r="DN25" s="36">
        <v>357</v>
      </c>
      <c r="DO25" s="38">
        <v>354</v>
      </c>
      <c r="DP25" s="39">
        <v>358</v>
      </c>
      <c r="DQ25" s="36">
        <v>362</v>
      </c>
      <c r="DR25" s="38">
        <v>361</v>
      </c>
      <c r="DS25" s="39">
        <v>359</v>
      </c>
      <c r="DT25" s="36">
        <v>357</v>
      </c>
      <c r="DU25" s="38">
        <v>356</v>
      </c>
      <c r="DV25" s="39">
        <v>371</v>
      </c>
      <c r="DW25" s="36">
        <v>367</v>
      </c>
      <c r="DX25" s="38">
        <v>369</v>
      </c>
      <c r="DY25" s="39">
        <v>368</v>
      </c>
      <c r="DZ25" s="36">
        <v>368</v>
      </c>
      <c r="EA25" s="172">
        <v>370</v>
      </c>
      <c r="EB25" s="173">
        <v>367</v>
      </c>
      <c r="EC25" s="36">
        <v>364</v>
      </c>
      <c r="ED25" s="38">
        <v>359</v>
      </c>
      <c r="EE25" s="39">
        <v>358</v>
      </c>
      <c r="EF25" s="36">
        <v>360</v>
      </c>
      <c r="EG25" s="38">
        <v>359</v>
      </c>
      <c r="EH25" s="39">
        <v>361</v>
      </c>
      <c r="EI25" s="36">
        <v>362</v>
      </c>
      <c r="EJ25" s="38">
        <v>363</v>
      </c>
      <c r="EK25" s="39">
        <v>362</v>
      </c>
      <c r="EL25" s="36">
        <v>357</v>
      </c>
      <c r="EM25" s="172">
        <v>352</v>
      </c>
      <c r="EN25" s="173">
        <v>349</v>
      </c>
      <c r="EO25" s="36">
        <v>338</v>
      </c>
      <c r="EP25" s="38">
        <v>325</v>
      </c>
      <c r="EQ25" s="173">
        <v>322</v>
      </c>
      <c r="ER25" s="40">
        <v>322</v>
      </c>
      <c r="ES25" s="38">
        <v>329</v>
      </c>
      <c r="ET25" s="173">
        <v>329</v>
      </c>
      <c r="EU25" s="40">
        <v>337</v>
      </c>
      <c r="EV25" s="38">
        <v>339</v>
      </c>
      <c r="EW25" s="173">
        <v>337</v>
      </c>
      <c r="EX25" s="40">
        <v>337</v>
      </c>
      <c r="EY25" s="38">
        <v>338</v>
      </c>
      <c r="EZ25" s="173">
        <v>338</v>
      </c>
      <c r="FA25" s="40">
        <v>337</v>
      </c>
      <c r="FB25" s="38">
        <v>324</v>
      </c>
      <c r="FC25" s="173">
        <v>327</v>
      </c>
      <c r="FD25" s="40">
        <v>330</v>
      </c>
      <c r="FE25" s="38">
        <v>324</v>
      </c>
      <c r="FF25" s="173">
        <v>327</v>
      </c>
      <c r="FG25" s="40">
        <v>328</v>
      </c>
      <c r="FH25" s="40">
        <v>330</v>
      </c>
      <c r="FI25" s="173">
        <v>337</v>
      </c>
      <c r="FJ25" s="40">
        <v>336</v>
      </c>
      <c r="FK25" s="40">
        <v>336</v>
      </c>
      <c r="FL25" s="37">
        <v>340</v>
      </c>
      <c r="FM25" s="36">
        <v>339</v>
      </c>
      <c r="FN25" s="36">
        <v>341</v>
      </c>
      <c r="FO25" s="120">
        <v>339</v>
      </c>
      <c r="FP25" s="117">
        <v>339</v>
      </c>
      <c r="FQ25" s="119">
        <v>340</v>
      </c>
      <c r="FR25" s="173">
        <v>344</v>
      </c>
      <c r="FS25" s="40">
        <v>345</v>
      </c>
      <c r="FT25" s="40">
        <v>345</v>
      </c>
      <c r="FU25" s="173">
        <v>345</v>
      </c>
      <c r="FV25" s="40">
        <v>345</v>
      </c>
      <c r="FW25" s="40">
        <v>345</v>
      </c>
      <c r="FX25" s="173">
        <v>343</v>
      </c>
      <c r="FY25" s="40">
        <v>340</v>
      </c>
      <c r="FZ25" s="40">
        <v>331</v>
      </c>
      <c r="GA25" s="120">
        <v>324</v>
      </c>
      <c r="GB25" s="117">
        <v>327</v>
      </c>
      <c r="GC25" s="119">
        <v>340</v>
      </c>
      <c r="GD25" s="39">
        <v>347</v>
      </c>
      <c r="GE25" s="36">
        <v>347</v>
      </c>
      <c r="GF25" s="38">
        <v>347</v>
      </c>
      <c r="GG25" s="39">
        <v>351</v>
      </c>
      <c r="GH25" s="36">
        <v>360</v>
      </c>
      <c r="GI25" s="38">
        <v>363</v>
      </c>
    </row>
    <row r="26" spans="1:191" x14ac:dyDescent="0.25">
      <c r="B26" s="74" t="s">
        <v>52</v>
      </c>
      <c r="C26" s="33">
        <v>209</v>
      </c>
      <c r="D26" s="36">
        <v>209</v>
      </c>
      <c r="E26" s="35">
        <v>209</v>
      </c>
      <c r="F26" s="33">
        <v>208</v>
      </c>
      <c r="G26" s="36">
        <v>207</v>
      </c>
      <c r="H26" s="35">
        <v>201</v>
      </c>
      <c r="I26" s="33">
        <v>199</v>
      </c>
      <c r="J26" s="36">
        <v>205</v>
      </c>
      <c r="K26" s="35">
        <v>217</v>
      </c>
      <c r="L26" s="33">
        <v>224</v>
      </c>
      <c r="M26" s="36">
        <v>225</v>
      </c>
      <c r="N26" s="35">
        <v>224</v>
      </c>
      <c r="O26" s="33">
        <f>52+190</f>
        <v>242</v>
      </c>
      <c r="P26" s="36">
        <v>224</v>
      </c>
      <c r="Q26" s="35">
        <v>212</v>
      </c>
      <c r="R26" s="33">
        <v>196</v>
      </c>
      <c r="S26" s="36">
        <v>201</v>
      </c>
      <c r="T26" s="35">
        <v>199</v>
      </c>
      <c r="U26" s="33">
        <v>179</v>
      </c>
      <c r="V26" s="36">
        <v>179</v>
      </c>
      <c r="W26" s="35">
        <v>280</v>
      </c>
      <c r="X26" s="33">
        <v>299</v>
      </c>
      <c r="Y26" s="36">
        <v>300</v>
      </c>
      <c r="Z26" s="35">
        <v>297</v>
      </c>
      <c r="AA26" s="33">
        <v>306</v>
      </c>
      <c r="AB26" s="36">
        <v>304</v>
      </c>
      <c r="AC26" s="35">
        <v>303</v>
      </c>
      <c r="AD26" s="33">
        <v>304</v>
      </c>
      <c r="AE26" s="36">
        <v>305</v>
      </c>
      <c r="AF26" s="35">
        <v>310</v>
      </c>
      <c r="AG26" s="33">
        <v>364</v>
      </c>
      <c r="AH26" s="36">
        <v>381</v>
      </c>
      <c r="AI26" s="35">
        <v>382</v>
      </c>
      <c r="AJ26" s="33">
        <v>385</v>
      </c>
      <c r="AK26" s="36">
        <v>400</v>
      </c>
      <c r="AL26" s="35">
        <v>396</v>
      </c>
      <c r="AM26" s="75">
        <v>439</v>
      </c>
      <c r="AN26" s="76">
        <v>413</v>
      </c>
      <c r="AO26" s="77">
        <v>417</v>
      </c>
      <c r="AP26" s="75">
        <v>408</v>
      </c>
      <c r="AQ26" s="76">
        <v>420</v>
      </c>
      <c r="AR26" s="77">
        <v>421</v>
      </c>
      <c r="AS26" s="75">
        <v>429</v>
      </c>
      <c r="AT26" s="76">
        <v>423</v>
      </c>
      <c r="AU26" s="77">
        <v>430</v>
      </c>
      <c r="AV26" s="75">
        <v>421</v>
      </c>
      <c r="AW26" s="76">
        <v>433</v>
      </c>
      <c r="AX26" s="77">
        <v>452</v>
      </c>
      <c r="AY26" s="75">
        <v>461</v>
      </c>
      <c r="AZ26" s="76">
        <v>462</v>
      </c>
      <c r="BA26" s="77">
        <v>464</v>
      </c>
      <c r="BB26" s="75">
        <v>466</v>
      </c>
      <c r="BC26" s="76">
        <v>465</v>
      </c>
      <c r="BD26" s="78">
        <v>458</v>
      </c>
      <c r="BE26" s="79">
        <v>464</v>
      </c>
      <c r="BF26" s="76">
        <v>460</v>
      </c>
      <c r="BG26" s="80">
        <v>461</v>
      </c>
      <c r="BH26" s="79">
        <v>474</v>
      </c>
      <c r="BI26" s="76">
        <v>470</v>
      </c>
      <c r="BJ26" s="80">
        <v>473</v>
      </c>
      <c r="BK26" s="79">
        <v>835</v>
      </c>
      <c r="BL26" s="76">
        <v>844</v>
      </c>
      <c r="BM26" s="80">
        <v>852</v>
      </c>
      <c r="BN26" s="79">
        <v>886</v>
      </c>
      <c r="BO26" s="76">
        <v>908</v>
      </c>
      <c r="BP26" s="80">
        <v>930</v>
      </c>
      <c r="BQ26" s="79">
        <v>961</v>
      </c>
      <c r="BR26" s="76">
        <v>967</v>
      </c>
      <c r="BS26" s="80">
        <v>966</v>
      </c>
      <c r="BT26" s="81">
        <v>963</v>
      </c>
      <c r="BU26" s="76">
        <v>950</v>
      </c>
      <c r="BV26" s="80">
        <v>945</v>
      </c>
      <c r="BW26" s="81">
        <v>938</v>
      </c>
      <c r="BX26" s="76">
        <v>967</v>
      </c>
      <c r="BY26" s="80">
        <v>1002</v>
      </c>
      <c r="BZ26" s="81">
        <v>1013</v>
      </c>
      <c r="CA26" s="76">
        <v>1013</v>
      </c>
      <c r="CB26" s="80">
        <v>1014</v>
      </c>
      <c r="CC26" s="81">
        <v>667</v>
      </c>
      <c r="CD26" s="76">
        <v>686</v>
      </c>
      <c r="CE26" s="80">
        <v>687</v>
      </c>
      <c r="CF26" s="81">
        <v>684</v>
      </c>
      <c r="CG26" s="76">
        <v>680</v>
      </c>
      <c r="CH26" s="80">
        <v>679</v>
      </c>
      <c r="CI26" s="81">
        <v>691</v>
      </c>
      <c r="CJ26" s="76">
        <v>693</v>
      </c>
      <c r="CK26" s="80">
        <v>665</v>
      </c>
      <c r="CL26" s="81">
        <v>705</v>
      </c>
      <c r="CM26" s="76">
        <v>714</v>
      </c>
      <c r="CN26" s="80">
        <v>711</v>
      </c>
      <c r="CO26" s="81">
        <v>638</v>
      </c>
      <c r="CP26" s="76">
        <v>719</v>
      </c>
      <c r="CQ26" s="80">
        <v>802</v>
      </c>
      <c r="CR26" s="33">
        <v>950.76621160409559</v>
      </c>
      <c r="CS26" s="36">
        <v>931.86689419795403</v>
      </c>
      <c r="CT26" s="38">
        <v>878.16173436606914</v>
      </c>
      <c r="CU26" s="33">
        <v>823</v>
      </c>
      <c r="CV26" s="36">
        <v>780</v>
      </c>
      <c r="CW26" s="38">
        <v>877</v>
      </c>
      <c r="CX26" s="33">
        <v>995</v>
      </c>
      <c r="CY26" s="36">
        <v>976</v>
      </c>
      <c r="CZ26" s="38">
        <v>1119</v>
      </c>
      <c r="DA26" s="39">
        <v>1050</v>
      </c>
      <c r="DB26" s="36">
        <v>1062</v>
      </c>
      <c r="DC26" s="38">
        <v>1038</v>
      </c>
      <c r="DD26" s="39">
        <v>1039</v>
      </c>
      <c r="DE26" s="36">
        <v>1027</v>
      </c>
      <c r="DF26" s="38">
        <v>1051</v>
      </c>
      <c r="DG26" s="39">
        <v>1061</v>
      </c>
      <c r="DH26" s="36">
        <v>1040</v>
      </c>
      <c r="DI26" s="38">
        <v>1046</v>
      </c>
      <c r="DJ26" s="39">
        <v>1047</v>
      </c>
      <c r="DK26" s="36">
        <v>1061</v>
      </c>
      <c r="DL26" s="38">
        <v>1062</v>
      </c>
      <c r="DM26" s="39">
        <v>1067</v>
      </c>
      <c r="DN26" s="36">
        <v>1064</v>
      </c>
      <c r="DO26" s="38">
        <v>1068</v>
      </c>
      <c r="DP26" s="39">
        <v>1077</v>
      </c>
      <c r="DQ26" s="36">
        <v>1068</v>
      </c>
      <c r="DR26" s="38">
        <v>1062</v>
      </c>
      <c r="DS26" s="39">
        <v>1064</v>
      </c>
      <c r="DT26" s="36">
        <v>1067</v>
      </c>
      <c r="DU26" s="38">
        <v>1438</v>
      </c>
      <c r="DV26" s="39">
        <v>1518</v>
      </c>
      <c r="DW26" s="36">
        <v>1512</v>
      </c>
      <c r="DX26" s="38">
        <v>1505</v>
      </c>
      <c r="DY26" s="39">
        <v>1503</v>
      </c>
      <c r="DZ26" s="36">
        <v>1499</v>
      </c>
      <c r="EA26" s="172">
        <v>1502</v>
      </c>
      <c r="EB26" s="173">
        <v>1499</v>
      </c>
      <c r="EC26" s="36">
        <v>1495</v>
      </c>
      <c r="ED26" s="38">
        <v>1499</v>
      </c>
      <c r="EE26" s="39">
        <v>1493</v>
      </c>
      <c r="EF26" s="36">
        <v>1482</v>
      </c>
      <c r="EG26" s="38">
        <v>1476</v>
      </c>
      <c r="EH26" s="39">
        <v>1480</v>
      </c>
      <c r="EI26" s="36">
        <v>1485</v>
      </c>
      <c r="EJ26" s="38">
        <v>1487</v>
      </c>
      <c r="EK26" s="39">
        <v>1481</v>
      </c>
      <c r="EL26" s="36">
        <v>1475</v>
      </c>
      <c r="EM26" s="172">
        <v>1465</v>
      </c>
      <c r="EN26" s="173">
        <v>1441</v>
      </c>
      <c r="EO26" s="36">
        <v>1437</v>
      </c>
      <c r="EP26" s="38">
        <v>1325</v>
      </c>
      <c r="EQ26" s="37">
        <v>1320</v>
      </c>
      <c r="ER26" s="36">
        <v>1324</v>
      </c>
      <c r="ES26" s="38">
        <v>1352</v>
      </c>
      <c r="ET26" s="37">
        <v>1357</v>
      </c>
      <c r="EU26" s="36">
        <v>1407</v>
      </c>
      <c r="EV26" s="38">
        <v>1401</v>
      </c>
      <c r="EW26" s="37">
        <v>1408</v>
      </c>
      <c r="EX26" s="36">
        <v>1408</v>
      </c>
      <c r="EY26" s="38">
        <v>1361</v>
      </c>
      <c r="EZ26" s="37">
        <v>1350</v>
      </c>
      <c r="FA26" s="36">
        <v>1357</v>
      </c>
      <c r="FB26" s="38">
        <v>1275</v>
      </c>
      <c r="FC26" s="37">
        <v>1278</v>
      </c>
      <c r="FD26" s="36">
        <v>1286</v>
      </c>
      <c r="FE26" s="38">
        <v>1284</v>
      </c>
      <c r="FF26" s="37">
        <v>1279</v>
      </c>
      <c r="FG26" s="36">
        <v>1279</v>
      </c>
      <c r="FH26" s="36">
        <v>1282</v>
      </c>
      <c r="FI26" s="37">
        <v>1314</v>
      </c>
      <c r="FJ26" s="36">
        <v>1313</v>
      </c>
      <c r="FK26" s="36">
        <v>1309</v>
      </c>
      <c r="FL26" s="37">
        <v>1305</v>
      </c>
      <c r="FM26" s="36">
        <v>1293</v>
      </c>
      <c r="FN26" s="36">
        <v>1293</v>
      </c>
      <c r="FO26" s="79">
        <v>1232</v>
      </c>
      <c r="FP26" s="76">
        <v>1243</v>
      </c>
      <c r="FQ26" s="80">
        <v>1247</v>
      </c>
      <c r="FR26" s="37">
        <v>1251</v>
      </c>
      <c r="FS26" s="36">
        <v>1255</v>
      </c>
      <c r="FT26" s="36">
        <v>1255</v>
      </c>
      <c r="FU26" s="37">
        <v>1254</v>
      </c>
      <c r="FV26" s="36">
        <v>1252</v>
      </c>
      <c r="FW26" s="36">
        <v>1246</v>
      </c>
      <c r="FX26" s="37">
        <v>1237</v>
      </c>
      <c r="FY26" s="36">
        <v>1228</v>
      </c>
      <c r="FZ26" s="36">
        <v>1210</v>
      </c>
      <c r="GA26" s="79">
        <v>1202</v>
      </c>
      <c r="GB26" s="76">
        <v>1201</v>
      </c>
      <c r="GC26" s="80">
        <v>1231</v>
      </c>
      <c r="GD26" s="39">
        <v>1236</v>
      </c>
      <c r="GE26" s="36">
        <v>1236</v>
      </c>
      <c r="GF26" s="38">
        <v>1236</v>
      </c>
      <c r="GG26" s="39">
        <v>1240</v>
      </c>
      <c r="GH26" s="36">
        <v>1313</v>
      </c>
      <c r="GI26" s="38">
        <v>1339</v>
      </c>
    </row>
    <row r="27" spans="1:191" x14ac:dyDescent="0.25">
      <c r="B27" s="74" t="s">
        <v>53</v>
      </c>
      <c r="C27" s="33">
        <v>1</v>
      </c>
      <c r="D27" s="36">
        <v>1</v>
      </c>
      <c r="E27" s="35">
        <v>1</v>
      </c>
      <c r="F27" s="33">
        <v>1</v>
      </c>
      <c r="G27" s="36">
        <v>1</v>
      </c>
      <c r="H27" s="35">
        <v>1</v>
      </c>
      <c r="I27" s="33">
        <v>1</v>
      </c>
      <c r="J27" s="36">
        <v>1</v>
      </c>
      <c r="K27" s="35">
        <v>1</v>
      </c>
      <c r="L27" s="33">
        <v>1</v>
      </c>
      <c r="M27" s="36">
        <v>1</v>
      </c>
      <c r="N27" s="35">
        <v>1</v>
      </c>
      <c r="O27" s="33">
        <v>1</v>
      </c>
      <c r="P27" s="36">
        <v>1</v>
      </c>
      <c r="Q27" s="35">
        <v>1</v>
      </c>
      <c r="R27" s="33">
        <v>1</v>
      </c>
      <c r="S27" s="36">
        <v>1</v>
      </c>
      <c r="T27" s="35">
        <v>1</v>
      </c>
      <c r="U27" s="33">
        <v>1</v>
      </c>
      <c r="V27" s="36">
        <v>1</v>
      </c>
      <c r="W27" s="35">
        <v>1</v>
      </c>
      <c r="X27" s="33">
        <v>1</v>
      </c>
      <c r="Y27" s="36">
        <v>1</v>
      </c>
      <c r="Z27" s="35">
        <v>1</v>
      </c>
      <c r="AA27" s="33">
        <v>1</v>
      </c>
      <c r="AB27" s="36">
        <v>1</v>
      </c>
      <c r="AC27" s="35">
        <v>1</v>
      </c>
      <c r="AD27" s="33">
        <v>1</v>
      </c>
      <c r="AE27" s="36">
        <v>1</v>
      </c>
      <c r="AF27" s="35">
        <v>1</v>
      </c>
      <c r="AG27" s="33">
        <v>1</v>
      </c>
      <c r="AH27" s="36">
        <v>1</v>
      </c>
      <c r="AI27" s="35">
        <v>1</v>
      </c>
      <c r="AJ27" s="33">
        <v>1</v>
      </c>
      <c r="AK27" s="36">
        <v>1</v>
      </c>
      <c r="AL27" s="35">
        <v>1</v>
      </c>
      <c r="AM27" s="75">
        <v>1</v>
      </c>
      <c r="AN27" s="76">
        <v>1</v>
      </c>
      <c r="AO27" s="77">
        <v>1</v>
      </c>
      <c r="AP27" s="75">
        <v>1</v>
      </c>
      <c r="AQ27" s="76">
        <v>1</v>
      </c>
      <c r="AR27" s="77">
        <v>1</v>
      </c>
      <c r="AS27" s="75">
        <v>1</v>
      </c>
      <c r="AT27" s="76">
        <v>1</v>
      </c>
      <c r="AU27" s="77">
        <v>1</v>
      </c>
      <c r="AV27" s="75">
        <v>1</v>
      </c>
      <c r="AW27" s="76">
        <v>1</v>
      </c>
      <c r="AX27" s="77">
        <v>1</v>
      </c>
      <c r="AY27" s="75">
        <v>1</v>
      </c>
      <c r="AZ27" s="76">
        <v>1</v>
      </c>
      <c r="BA27" s="77">
        <v>1</v>
      </c>
      <c r="BB27" s="75">
        <v>1</v>
      </c>
      <c r="BC27" s="76">
        <v>1</v>
      </c>
      <c r="BD27" s="78">
        <v>1</v>
      </c>
      <c r="BE27" s="79">
        <v>1</v>
      </c>
      <c r="BF27" s="76">
        <v>1</v>
      </c>
      <c r="BG27" s="80">
        <v>1</v>
      </c>
      <c r="BH27" s="79">
        <v>1</v>
      </c>
      <c r="BI27" s="76">
        <v>1</v>
      </c>
      <c r="BJ27" s="80">
        <v>1</v>
      </c>
      <c r="BK27" s="79">
        <v>1</v>
      </c>
      <c r="BL27" s="76">
        <v>1</v>
      </c>
      <c r="BM27" s="80">
        <v>1</v>
      </c>
      <c r="BN27" s="79">
        <v>1</v>
      </c>
      <c r="BO27" s="76">
        <v>1</v>
      </c>
      <c r="BP27" s="80">
        <v>1</v>
      </c>
      <c r="BQ27" s="79">
        <v>1</v>
      </c>
      <c r="BR27" s="76">
        <v>1</v>
      </c>
      <c r="BS27" s="80">
        <v>1</v>
      </c>
      <c r="BT27" s="81">
        <v>1</v>
      </c>
      <c r="BU27" s="76">
        <v>1</v>
      </c>
      <c r="BV27" s="80">
        <v>1</v>
      </c>
      <c r="BW27" s="81">
        <v>1</v>
      </c>
      <c r="BX27" s="76">
        <v>1</v>
      </c>
      <c r="BY27" s="80">
        <v>1</v>
      </c>
      <c r="BZ27" s="81">
        <v>1</v>
      </c>
      <c r="CA27" s="76">
        <v>1</v>
      </c>
      <c r="CB27" s="80">
        <v>1</v>
      </c>
      <c r="CC27" s="81">
        <v>1</v>
      </c>
      <c r="CD27" s="76">
        <v>1</v>
      </c>
      <c r="CE27" s="80">
        <v>1</v>
      </c>
      <c r="CF27" s="81">
        <v>1</v>
      </c>
      <c r="CG27" s="76">
        <v>1</v>
      </c>
      <c r="CH27" s="80">
        <v>1</v>
      </c>
      <c r="CI27" s="81" t="s">
        <v>58</v>
      </c>
      <c r="CJ27" s="76" t="s">
        <v>58</v>
      </c>
      <c r="CK27" s="80" t="s">
        <v>58</v>
      </c>
      <c r="CL27" s="81">
        <v>1</v>
      </c>
      <c r="CM27" s="76">
        <v>1</v>
      </c>
      <c r="CN27" s="80">
        <v>1</v>
      </c>
      <c r="CO27" s="81">
        <v>1</v>
      </c>
      <c r="CP27" s="76">
        <v>0</v>
      </c>
      <c r="CQ27" s="80">
        <v>0</v>
      </c>
      <c r="CR27" s="33">
        <v>3</v>
      </c>
      <c r="CS27" s="36">
        <v>3</v>
      </c>
      <c r="CT27" s="38">
        <v>3.0005839685271702</v>
      </c>
      <c r="CU27" s="33">
        <v>1</v>
      </c>
      <c r="CV27" s="36">
        <v>1</v>
      </c>
      <c r="CW27" s="38">
        <v>1</v>
      </c>
      <c r="CX27" s="33">
        <v>1</v>
      </c>
      <c r="CY27" s="36">
        <v>1</v>
      </c>
      <c r="CZ27" s="38">
        <v>1</v>
      </c>
      <c r="DA27" s="33">
        <v>1</v>
      </c>
      <c r="DB27" s="36">
        <v>1</v>
      </c>
      <c r="DC27" s="38">
        <v>1</v>
      </c>
      <c r="DD27" s="33">
        <v>1</v>
      </c>
      <c r="DE27" s="36">
        <v>1</v>
      </c>
      <c r="DF27" s="38">
        <v>1</v>
      </c>
      <c r="DG27" s="39">
        <v>1</v>
      </c>
      <c r="DH27" s="36">
        <v>1</v>
      </c>
      <c r="DI27" s="38">
        <v>1</v>
      </c>
      <c r="DJ27" s="39">
        <v>1</v>
      </c>
      <c r="DK27" s="36">
        <v>1</v>
      </c>
      <c r="DL27" s="38">
        <v>1</v>
      </c>
      <c r="DM27" s="39">
        <v>1</v>
      </c>
      <c r="DN27" s="36">
        <v>1</v>
      </c>
      <c r="DO27" s="38">
        <v>1</v>
      </c>
      <c r="DP27" s="39">
        <v>1</v>
      </c>
      <c r="DQ27" s="36">
        <v>2</v>
      </c>
      <c r="DR27" s="38">
        <v>2</v>
      </c>
      <c r="DS27" s="39">
        <v>2</v>
      </c>
      <c r="DT27" s="36">
        <v>2</v>
      </c>
      <c r="DU27" s="38">
        <v>2</v>
      </c>
      <c r="DV27" s="39">
        <v>2</v>
      </c>
      <c r="DW27" s="36">
        <v>2</v>
      </c>
      <c r="DX27" s="38">
        <v>2</v>
      </c>
      <c r="DY27" s="39">
        <v>2</v>
      </c>
      <c r="DZ27" s="36">
        <v>2</v>
      </c>
      <c r="EA27" s="172">
        <v>2</v>
      </c>
      <c r="EB27" s="173">
        <v>2</v>
      </c>
      <c r="EC27" s="36">
        <v>2</v>
      </c>
      <c r="ED27" s="38">
        <v>2</v>
      </c>
      <c r="EE27" s="39">
        <v>3</v>
      </c>
      <c r="EF27" s="36">
        <v>3</v>
      </c>
      <c r="EG27" s="38">
        <v>3</v>
      </c>
      <c r="EH27" s="39">
        <v>3</v>
      </c>
      <c r="EI27" s="36">
        <v>3</v>
      </c>
      <c r="EJ27" s="38">
        <v>3</v>
      </c>
      <c r="EK27" s="39">
        <v>3</v>
      </c>
      <c r="EL27" s="36">
        <v>3</v>
      </c>
      <c r="EM27" s="172">
        <v>3</v>
      </c>
      <c r="EN27" s="173">
        <v>3</v>
      </c>
      <c r="EO27" s="36">
        <v>3</v>
      </c>
      <c r="EP27" s="38">
        <v>3</v>
      </c>
      <c r="EQ27" s="37">
        <v>3</v>
      </c>
      <c r="ER27" s="36">
        <v>3</v>
      </c>
      <c r="ES27" s="38">
        <v>3</v>
      </c>
      <c r="ET27" s="37">
        <v>3</v>
      </c>
      <c r="EU27" s="36">
        <v>3</v>
      </c>
      <c r="EV27" s="38">
        <v>3</v>
      </c>
      <c r="EW27" s="37">
        <v>3</v>
      </c>
      <c r="EX27" s="36">
        <v>3</v>
      </c>
      <c r="EY27" s="38">
        <v>3</v>
      </c>
      <c r="EZ27" s="37">
        <v>3</v>
      </c>
      <c r="FA27" s="36">
        <v>5</v>
      </c>
      <c r="FB27" s="38">
        <v>4</v>
      </c>
      <c r="FC27" s="37">
        <v>5</v>
      </c>
      <c r="FD27" s="36">
        <v>5</v>
      </c>
      <c r="FE27" s="38">
        <v>5</v>
      </c>
      <c r="FF27" s="37">
        <v>5</v>
      </c>
      <c r="FG27" s="36">
        <v>5</v>
      </c>
      <c r="FH27" s="38">
        <v>5</v>
      </c>
      <c r="FI27" s="37">
        <v>5</v>
      </c>
      <c r="FJ27" s="36">
        <v>5</v>
      </c>
      <c r="FK27" s="38">
        <v>5</v>
      </c>
      <c r="FL27" s="37">
        <v>5</v>
      </c>
      <c r="FM27" s="36">
        <v>5</v>
      </c>
      <c r="FN27" s="38">
        <v>5</v>
      </c>
      <c r="FO27" s="124">
        <v>5</v>
      </c>
      <c r="FP27" s="121">
        <v>5</v>
      </c>
      <c r="FQ27" s="123">
        <v>5</v>
      </c>
      <c r="FR27" s="37">
        <v>5</v>
      </c>
      <c r="FS27" s="36">
        <v>5</v>
      </c>
      <c r="FT27" s="38">
        <v>5</v>
      </c>
      <c r="FU27" s="37">
        <v>5</v>
      </c>
      <c r="FV27" s="36">
        <v>5</v>
      </c>
      <c r="FW27" s="38">
        <v>5</v>
      </c>
      <c r="FX27" s="37">
        <v>5</v>
      </c>
      <c r="FY27" s="36">
        <v>5</v>
      </c>
      <c r="FZ27" s="38">
        <v>5</v>
      </c>
      <c r="GA27" s="124">
        <v>5</v>
      </c>
      <c r="GB27" s="121">
        <v>5</v>
      </c>
      <c r="GC27" s="123">
        <v>5</v>
      </c>
      <c r="GD27" s="38">
        <v>5</v>
      </c>
      <c r="GE27" s="38">
        <v>5</v>
      </c>
      <c r="GF27" s="38">
        <v>5</v>
      </c>
      <c r="GG27" s="38">
        <v>5</v>
      </c>
      <c r="GH27" s="38">
        <v>6</v>
      </c>
      <c r="GI27" s="38">
        <v>6</v>
      </c>
    </row>
    <row r="28" spans="1:191" ht="16.5" thickBot="1" x14ac:dyDescent="0.3">
      <c r="B28" s="74" t="s">
        <v>55</v>
      </c>
      <c r="C28" s="33">
        <v>12</v>
      </c>
      <c r="D28" s="36">
        <v>12</v>
      </c>
      <c r="E28" s="35">
        <v>12</v>
      </c>
      <c r="F28" s="33">
        <v>12</v>
      </c>
      <c r="G28" s="36">
        <v>12</v>
      </c>
      <c r="H28" s="35">
        <v>12</v>
      </c>
      <c r="I28" s="33">
        <v>12</v>
      </c>
      <c r="J28" s="36">
        <v>12</v>
      </c>
      <c r="K28" s="35">
        <v>12</v>
      </c>
      <c r="L28" s="33">
        <v>12</v>
      </c>
      <c r="M28" s="36">
        <v>12</v>
      </c>
      <c r="N28" s="35">
        <v>12</v>
      </c>
      <c r="O28" s="33">
        <v>0</v>
      </c>
      <c r="P28" s="36">
        <v>11</v>
      </c>
      <c r="Q28" s="35">
        <v>12</v>
      </c>
      <c r="R28" s="33">
        <v>12</v>
      </c>
      <c r="S28" s="36">
        <v>12</v>
      </c>
      <c r="T28" s="35">
        <v>12</v>
      </c>
      <c r="U28" s="33">
        <v>10</v>
      </c>
      <c r="V28" s="36">
        <v>11</v>
      </c>
      <c r="W28" s="35">
        <v>12</v>
      </c>
      <c r="X28" s="33">
        <v>13</v>
      </c>
      <c r="Y28" s="36">
        <v>14</v>
      </c>
      <c r="Z28" s="35">
        <v>14</v>
      </c>
      <c r="AA28" s="33">
        <v>14</v>
      </c>
      <c r="AB28" s="36">
        <v>16</v>
      </c>
      <c r="AC28" s="35">
        <v>16</v>
      </c>
      <c r="AD28" s="33">
        <v>16</v>
      </c>
      <c r="AE28" s="36">
        <v>16</v>
      </c>
      <c r="AF28" s="35">
        <v>17</v>
      </c>
      <c r="AG28" s="33">
        <v>17</v>
      </c>
      <c r="AH28" s="36">
        <v>17</v>
      </c>
      <c r="AI28" s="35">
        <v>17</v>
      </c>
      <c r="AJ28" s="33">
        <v>17</v>
      </c>
      <c r="AK28" s="36">
        <f>17</f>
        <v>17</v>
      </c>
      <c r="AL28" s="35">
        <v>18</v>
      </c>
      <c r="AM28" s="75">
        <v>16</v>
      </c>
      <c r="AN28" s="76">
        <v>16</v>
      </c>
      <c r="AO28" s="77">
        <v>16</v>
      </c>
      <c r="AP28" s="75">
        <v>16</v>
      </c>
      <c r="AQ28" s="76">
        <v>16</v>
      </c>
      <c r="AR28" s="77">
        <v>15</v>
      </c>
      <c r="AS28" s="75">
        <v>16</v>
      </c>
      <c r="AT28" s="76">
        <v>16</v>
      </c>
      <c r="AU28" s="77">
        <v>17</v>
      </c>
      <c r="AV28" s="75">
        <v>18</v>
      </c>
      <c r="AW28" s="76">
        <v>18</v>
      </c>
      <c r="AX28" s="77">
        <v>19</v>
      </c>
      <c r="AY28" s="75">
        <v>19</v>
      </c>
      <c r="AZ28" s="76">
        <v>19</v>
      </c>
      <c r="BA28" s="77">
        <v>20</v>
      </c>
      <c r="BB28" s="75">
        <v>20</v>
      </c>
      <c r="BC28" s="76">
        <v>20</v>
      </c>
      <c r="BD28" s="78">
        <v>20</v>
      </c>
      <c r="BE28" s="79">
        <v>20</v>
      </c>
      <c r="BF28" s="76">
        <v>20</v>
      </c>
      <c r="BG28" s="80">
        <v>20</v>
      </c>
      <c r="BH28" s="79">
        <v>20</v>
      </c>
      <c r="BI28" s="76">
        <v>20</v>
      </c>
      <c r="BJ28" s="80">
        <v>20</v>
      </c>
      <c r="BK28" s="79">
        <v>20</v>
      </c>
      <c r="BL28" s="76">
        <v>20</v>
      </c>
      <c r="BM28" s="80">
        <v>20</v>
      </c>
      <c r="BN28" s="79">
        <v>22</v>
      </c>
      <c r="BO28" s="76">
        <v>23</v>
      </c>
      <c r="BP28" s="80">
        <v>27</v>
      </c>
      <c r="BQ28" s="79">
        <v>28</v>
      </c>
      <c r="BR28" s="76">
        <v>28</v>
      </c>
      <c r="BS28" s="80">
        <v>27</v>
      </c>
      <c r="BT28" s="81">
        <v>27</v>
      </c>
      <c r="BU28" s="76">
        <v>27</v>
      </c>
      <c r="BV28" s="80">
        <v>27</v>
      </c>
      <c r="BW28" s="81">
        <v>25</v>
      </c>
      <c r="BX28" s="76">
        <v>28</v>
      </c>
      <c r="BY28" s="80">
        <v>28</v>
      </c>
      <c r="BZ28" s="81">
        <v>28</v>
      </c>
      <c r="CA28" s="76">
        <v>28</v>
      </c>
      <c r="CB28" s="80">
        <v>28</v>
      </c>
      <c r="CC28" s="81">
        <v>28</v>
      </c>
      <c r="CD28" s="76">
        <v>28</v>
      </c>
      <c r="CE28" s="80">
        <v>28</v>
      </c>
      <c r="CF28" s="81">
        <v>28</v>
      </c>
      <c r="CG28" s="76">
        <v>28</v>
      </c>
      <c r="CH28" s="80">
        <v>28</v>
      </c>
      <c r="CI28" s="81">
        <v>28</v>
      </c>
      <c r="CJ28" s="76">
        <v>29</v>
      </c>
      <c r="CK28" s="80">
        <v>29</v>
      </c>
      <c r="CL28" s="81">
        <v>29</v>
      </c>
      <c r="CM28" s="76">
        <v>29</v>
      </c>
      <c r="CN28" s="80">
        <v>25</v>
      </c>
      <c r="CO28" s="81">
        <v>25</v>
      </c>
      <c r="CP28" s="76">
        <v>1</v>
      </c>
      <c r="CQ28" s="80">
        <v>1</v>
      </c>
      <c r="CR28" s="33">
        <v>77</v>
      </c>
      <c r="CS28" s="36">
        <v>77</v>
      </c>
      <c r="CT28" s="38">
        <v>67</v>
      </c>
      <c r="CU28" s="33">
        <v>81</v>
      </c>
      <c r="CV28" s="36">
        <v>76</v>
      </c>
      <c r="CW28" s="38">
        <v>91</v>
      </c>
      <c r="CX28" s="33">
        <v>97</v>
      </c>
      <c r="CY28" s="36">
        <v>95</v>
      </c>
      <c r="CZ28" s="38">
        <v>115</v>
      </c>
      <c r="DA28" s="33">
        <v>108</v>
      </c>
      <c r="DB28" s="36">
        <v>111</v>
      </c>
      <c r="DC28" s="38">
        <v>110</v>
      </c>
      <c r="DD28" s="33">
        <v>105</v>
      </c>
      <c r="DE28" s="36">
        <v>105</v>
      </c>
      <c r="DF28" s="38">
        <v>105</v>
      </c>
      <c r="DG28" s="39">
        <v>104</v>
      </c>
      <c r="DH28" s="36">
        <v>102</v>
      </c>
      <c r="DI28" s="38">
        <v>104</v>
      </c>
      <c r="DJ28" s="39">
        <v>103</v>
      </c>
      <c r="DK28" s="36">
        <v>102</v>
      </c>
      <c r="DL28" s="38">
        <v>103</v>
      </c>
      <c r="DM28" s="39">
        <v>104</v>
      </c>
      <c r="DN28" s="36">
        <v>103</v>
      </c>
      <c r="DO28" s="38">
        <v>103</v>
      </c>
      <c r="DP28" s="39">
        <v>103</v>
      </c>
      <c r="DQ28" s="36">
        <v>107</v>
      </c>
      <c r="DR28" s="38">
        <v>105</v>
      </c>
      <c r="DS28" s="39">
        <v>103</v>
      </c>
      <c r="DT28" s="36">
        <v>103</v>
      </c>
      <c r="DU28" s="38">
        <v>103</v>
      </c>
      <c r="DV28" s="39">
        <v>103</v>
      </c>
      <c r="DW28" s="36">
        <v>103</v>
      </c>
      <c r="DX28" s="38">
        <v>103</v>
      </c>
      <c r="DY28" s="39">
        <v>103</v>
      </c>
      <c r="DZ28" s="36">
        <v>104</v>
      </c>
      <c r="EA28" s="172">
        <v>105</v>
      </c>
      <c r="EB28" s="173">
        <v>104</v>
      </c>
      <c r="EC28" s="36">
        <v>102</v>
      </c>
      <c r="ED28" s="38">
        <v>105</v>
      </c>
      <c r="EE28" s="195">
        <v>102</v>
      </c>
      <c r="EF28" s="169">
        <v>101</v>
      </c>
      <c r="EG28" s="170">
        <v>101</v>
      </c>
      <c r="EH28" s="195">
        <v>100</v>
      </c>
      <c r="EI28" s="169">
        <v>101</v>
      </c>
      <c r="EJ28" s="170">
        <v>102</v>
      </c>
      <c r="EK28" s="39">
        <v>101</v>
      </c>
      <c r="EL28" s="36">
        <v>101</v>
      </c>
      <c r="EM28" s="172">
        <v>102</v>
      </c>
      <c r="EN28" s="173">
        <v>98</v>
      </c>
      <c r="EO28" s="36">
        <v>99</v>
      </c>
      <c r="EP28" s="38">
        <v>94</v>
      </c>
      <c r="EQ28" s="37">
        <v>94</v>
      </c>
      <c r="ER28" s="36">
        <v>94</v>
      </c>
      <c r="ES28" s="38">
        <v>99</v>
      </c>
      <c r="ET28" s="37">
        <v>99</v>
      </c>
      <c r="EU28" s="36">
        <v>99</v>
      </c>
      <c r="EV28" s="38">
        <v>99</v>
      </c>
      <c r="EW28" s="37">
        <v>99</v>
      </c>
      <c r="EX28" s="36">
        <v>99</v>
      </c>
      <c r="EY28" s="38">
        <v>98</v>
      </c>
      <c r="EZ28" s="37">
        <v>98</v>
      </c>
      <c r="FA28" s="36">
        <v>95</v>
      </c>
      <c r="FB28" s="38">
        <v>90</v>
      </c>
      <c r="FC28" s="37">
        <v>91</v>
      </c>
      <c r="FD28" s="36">
        <v>92</v>
      </c>
      <c r="FE28" s="38">
        <v>92</v>
      </c>
      <c r="FF28" s="37">
        <v>93</v>
      </c>
      <c r="FG28" s="36">
        <v>94</v>
      </c>
      <c r="FH28" s="38">
        <v>95</v>
      </c>
      <c r="FI28" s="37">
        <v>95</v>
      </c>
      <c r="FJ28" s="36">
        <v>94</v>
      </c>
      <c r="FK28" s="38">
        <v>94</v>
      </c>
      <c r="FL28" s="37">
        <v>95</v>
      </c>
      <c r="FM28" s="36">
        <v>93</v>
      </c>
      <c r="FN28" s="38">
        <v>93</v>
      </c>
      <c r="FO28" s="124">
        <v>93</v>
      </c>
      <c r="FP28" s="121">
        <v>93</v>
      </c>
      <c r="FQ28" s="123">
        <v>93</v>
      </c>
      <c r="FR28" s="37">
        <v>93</v>
      </c>
      <c r="FS28" s="36">
        <v>93</v>
      </c>
      <c r="FT28" s="38">
        <v>93</v>
      </c>
      <c r="FU28" s="37">
        <v>93</v>
      </c>
      <c r="FV28" s="36">
        <v>93</v>
      </c>
      <c r="FW28" s="38">
        <v>91</v>
      </c>
      <c r="FX28" s="37">
        <v>91</v>
      </c>
      <c r="FY28" s="36">
        <v>88</v>
      </c>
      <c r="FZ28" s="38">
        <v>89</v>
      </c>
      <c r="GA28" s="124">
        <v>88</v>
      </c>
      <c r="GB28" s="121">
        <v>88</v>
      </c>
      <c r="GC28" s="123">
        <v>88</v>
      </c>
      <c r="GD28" s="170">
        <v>88</v>
      </c>
      <c r="GE28" s="170">
        <v>90</v>
      </c>
      <c r="GF28" s="170">
        <v>90</v>
      </c>
      <c r="GG28" s="170">
        <v>92</v>
      </c>
      <c r="GH28" s="170">
        <v>94</v>
      </c>
      <c r="GI28" s="170">
        <v>96</v>
      </c>
    </row>
    <row r="29" spans="1:191" ht="16.5" thickBot="1" x14ac:dyDescent="0.3">
      <c r="B29" s="83" t="s">
        <v>56</v>
      </c>
      <c r="C29" s="43">
        <v>363</v>
      </c>
      <c r="D29" s="44">
        <v>370</v>
      </c>
      <c r="E29" s="45">
        <v>371</v>
      </c>
      <c r="F29" s="43">
        <v>369</v>
      </c>
      <c r="G29" s="44">
        <v>367</v>
      </c>
      <c r="H29" s="45">
        <v>357</v>
      </c>
      <c r="I29" s="43">
        <v>350</v>
      </c>
      <c r="J29" s="44">
        <v>360</v>
      </c>
      <c r="K29" s="45">
        <v>376</v>
      </c>
      <c r="L29" s="43">
        <v>394</v>
      </c>
      <c r="M29" s="44">
        <v>397</v>
      </c>
      <c r="N29" s="45">
        <v>395</v>
      </c>
      <c r="O29" s="43">
        <f t="shared" ref="O29:AL29" si="7">SUM(O21:O28)</f>
        <v>403</v>
      </c>
      <c r="P29" s="44">
        <f t="shared" si="7"/>
        <v>393</v>
      </c>
      <c r="Q29" s="45">
        <f t="shared" si="7"/>
        <v>375</v>
      </c>
      <c r="R29" s="43">
        <f t="shared" si="7"/>
        <v>357</v>
      </c>
      <c r="S29" s="44">
        <f t="shared" si="7"/>
        <v>359</v>
      </c>
      <c r="T29" s="45">
        <f t="shared" si="7"/>
        <v>362</v>
      </c>
      <c r="U29" s="43">
        <f t="shared" si="7"/>
        <v>335</v>
      </c>
      <c r="V29" s="46">
        <f t="shared" si="7"/>
        <v>331</v>
      </c>
      <c r="W29" s="45">
        <f t="shared" si="7"/>
        <v>456</v>
      </c>
      <c r="X29" s="43">
        <f t="shared" si="7"/>
        <v>488</v>
      </c>
      <c r="Y29" s="46">
        <f t="shared" si="7"/>
        <v>493</v>
      </c>
      <c r="Z29" s="45">
        <f t="shared" si="7"/>
        <v>473</v>
      </c>
      <c r="AA29" s="43">
        <f t="shared" si="7"/>
        <v>501</v>
      </c>
      <c r="AB29" s="44">
        <f t="shared" si="7"/>
        <v>502</v>
      </c>
      <c r="AC29" s="45">
        <f t="shared" si="7"/>
        <v>501</v>
      </c>
      <c r="AD29" s="43">
        <f t="shared" si="7"/>
        <v>508</v>
      </c>
      <c r="AE29" s="44">
        <f t="shared" si="7"/>
        <v>508</v>
      </c>
      <c r="AF29" s="45">
        <f t="shared" si="7"/>
        <v>515</v>
      </c>
      <c r="AG29" s="43">
        <f t="shared" si="7"/>
        <v>584</v>
      </c>
      <c r="AH29" s="44">
        <f t="shared" si="7"/>
        <v>614</v>
      </c>
      <c r="AI29" s="45">
        <f t="shared" si="7"/>
        <v>653</v>
      </c>
      <c r="AJ29" s="43">
        <f t="shared" si="7"/>
        <v>658</v>
      </c>
      <c r="AK29" s="44">
        <f t="shared" si="7"/>
        <v>682</v>
      </c>
      <c r="AL29" s="45">
        <f t="shared" si="7"/>
        <v>679</v>
      </c>
      <c r="AM29" s="84">
        <v>733</v>
      </c>
      <c r="AN29" s="85">
        <v>714</v>
      </c>
      <c r="AO29" s="86">
        <v>718</v>
      </c>
      <c r="AP29" s="84">
        <v>706</v>
      </c>
      <c r="AQ29" s="85">
        <v>724</v>
      </c>
      <c r="AR29" s="86">
        <v>720</v>
      </c>
      <c r="AS29" s="84">
        <v>738</v>
      </c>
      <c r="AT29" s="87">
        <v>729</v>
      </c>
      <c r="AU29" s="87">
        <v>733</v>
      </c>
      <c r="AV29" s="84">
        <v>726</v>
      </c>
      <c r="AW29" s="87">
        <v>745</v>
      </c>
      <c r="AX29" s="87">
        <v>778</v>
      </c>
      <c r="AY29" s="84">
        <v>778</v>
      </c>
      <c r="AZ29" s="87">
        <v>743</v>
      </c>
      <c r="BA29" s="87">
        <v>746</v>
      </c>
      <c r="BB29" s="84">
        <v>750</v>
      </c>
      <c r="BC29" s="87">
        <v>745</v>
      </c>
      <c r="BD29" s="88">
        <v>740</v>
      </c>
      <c r="BE29" s="89">
        <v>751</v>
      </c>
      <c r="BF29" s="87">
        <v>745</v>
      </c>
      <c r="BG29" s="90">
        <v>748</v>
      </c>
      <c r="BH29" s="89">
        <v>767</v>
      </c>
      <c r="BI29" s="87">
        <v>760</v>
      </c>
      <c r="BJ29" s="90">
        <v>766</v>
      </c>
      <c r="BK29" s="89">
        <v>1123</v>
      </c>
      <c r="BL29" s="87">
        <v>1148</v>
      </c>
      <c r="BM29" s="90">
        <v>1160</v>
      </c>
      <c r="BN29" s="89">
        <v>1202</v>
      </c>
      <c r="BO29" s="87">
        <v>1242</v>
      </c>
      <c r="BP29" s="90">
        <v>1274</v>
      </c>
      <c r="BQ29" s="89">
        <v>1331</v>
      </c>
      <c r="BR29" s="87">
        <v>1341</v>
      </c>
      <c r="BS29" s="90">
        <v>1330</v>
      </c>
      <c r="BT29" s="85">
        <v>1330</v>
      </c>
      <c r="BU29" s="87">
        <v>1323</v>
      </c>
      <c r="BV29" s="90">
        <v>1312</v>
      </c>
      <c r="BW29" s="85">
        <f>SUM(BW21:BW28)</f>
        <v>1313</v>
      </c>
      <c r="BX29" s="87">
        <f>SUM(BX21:BX28)</f>
        <v>1360</v>
      </c>
      <c r="BY29" s="90">
        <f>SUM(BY21:BY28)</f>
        <v>1491</v>
      </c>
      <c r="BZ29" s="85">
        <v>1672</v>
      </c>
      <c r="CA29" s="87">
        <v>1700</v>
      </c>
      <c r="CB29" s="90">
        <v>1724</v>
      </c>
      <c r="CC29" s="85">
        <v>1389</v>
      </c>
      <c r="CD29" s="87">
        <v>1459</v>
      </c>
      <c r="CE29" s="90">
        <v>1459</v>
      </c>
      <c r="CF29" s="85">
        <v>1447</v>
      </c>
      <c r="CG29" s="87">
        <v>1441</v>
      </c>
      <c r="CH29" s="90">
        <v>1564</v>
      </c>
      <c r="CI29" s="85">
        <v>2117</v>
      </c>
      <c r="CJ29" s="87">
        <v>2470</v>
      </c>
      <c r="CK29" s="90">
        <v>2778</v>
      </c>
      <c r="CL29" s="85">
        <v>3119</v>
      </c>
      <c r="CM29" s="87">
        <v>3278</v>
      </c>
      <c r="CN29" s="90">
        <v>3339</v>
      </c>
      <c r="CO29" s="85">
        <f t="shared" ref="CO29:CZ29" si="8">SUM(CO21:CO28)</f>
        <v>2861</v>
      </c>
      <c r="CP29" s="85">
        <f t="shared" si="8"/>
        <v>3516</v>
      </c>
      <c r="CQ29" s="91">
        <f t="shared" si="8"/>
        <v>3833</v>
      </c>
      <c r="CR29" s="84">
        <f t="shared" si="8"/>
        <v>3940.3013969776598</v>
      </c>
      <c r="CS29" s="85">
        <f t="shared" si="8"/>
        <v>3742.6076704656689</v>
      </c>
      <c r="CT29" s="91">
        <f t="shared" si="8"/>
        <v>4165.5359723711763</v>
      </c>
      <c r="CU29" s="84">
        <f t="shared" si="8"/>
        <v>4114</v>
      </c>
      <c r="CV29" s="85">
        <f t="shared" si="8"/>
        <v>4411</v>
      </c>
      <c r="CW29" s="91">
        <f t="shared" si="8"/>
        <v>4889</v>
      </c>
      <c r="CX29" s="84">
        <f t="shared" si="8"/>
        <v>5503</v>
      </c>
      <c r="CY29" s="85">
        <f t="shared" si="8"/>
        <v>5446</v>
      </c>
      <c r="CZ29" s="90">
        <f t="shared" si="8"/>
        <v>5845</v>
      </c>
      <c r="DA29" s="84">
        <v>5754</v>
      </c>
      <c r="DB29" s="85">
        <v>5714</v>
      </c>
      <c r="DC29" s="90">
        <v>5691</v>
      </c>
      <c r="DD29" s="84">
        <f>SUM(DD21:DD28)</f>
        <v>5607</v>
      </c>
      <c r="DE29" s="85">
        <f>SUM(DE21:DE28)</f>
        <v>5516</v>
      </c>
      <c r="DF29" s="90">
        <f>SUM(DF21:DF28)</f>
        <v>5530</v>
      </c>
      <c r="DG29" s="84">
        <v>5498</v>
      </c>
      <c r="DH29" s="85">
        <v>5440</v>
      </c>
      <c r="DI29" s="90">
        <v>5436</v>
      </c>
      <c r="DJ29" s="84">
        <f t="shared" ref="DJ29:DO29" si="9">SUM(DJ21:DJ28)</f>
        <v>5410</v>
      </c>
      <c r="DK29" s="85">
        <f t="shared" si="9"/>
        <v>5435</v>
      </c>
      <c r="DL29" s="90">
        <f t="shared" si="9"/>
        <v>5414</v>
      </c>
      <c r="DM29" s="84">
        <f t="shared" si="9"/>
        <v>5374</v>
      </c>
      <c r="DN29" s="85">
        <f t="shared" si="9"/>
        <v>5344</v>
      </c>
      <c r="DO29" s="90">
        <f t="shared" si="9"/>
        <v>5650</v>
      </c>
      <c r="DP29" s="84">
        <v>5891</v>
      </c>
      <c r="DQ29" s="85">
        <v>5839</v>
      </c>
      <c r="DR29" s="90">
        <v>5813</v>
      </c>
      <c r="DS29" s="84">
        <v>5794</v>
      </c>
      <c r="DT29" s="85">
        <v>5755</v>
      </c>
      <c r="DU29" s="90">
        <v>6045</v>
      </c>
      <c r="DV29" s="84">
        <v>6083</v>
      </c>
      <c r="DW29" s="85">
        <v>6031</v>
      </c>
      <c r="DX29" s="90">
        <v>5953</v>
      </c>
      <c r="DY29" s="84">
        <v>5885</v>
      </c>
      <c r="DZ29" s="85">
        <v>5854</v>
      </c>
      <c r="EA29" s="88">
        <v>5840</v>
      </c>
      <c r="EB29" s="89">
        <f t="shared" ref="EB29:EJ29" si="10">SUM(EB21:EB28)</f>
        <v>5784</v>
      </c>
      <c r="EC29" s="87">
        <f t="shared" si="10"/>
        <v>5630</v>
      </c>
      <c r="ED29" s="90">
        <f t="shared" si="10"/>
        <v>5606</v>
      </c>
      <c r="EE29" s="196">
        <f t="shared" si="10"/>
        <v>5575</v>
      </c>
      <c r="EF29" s="196">
        <f t="shared" si="10"/>
        <v>5545</v>
      </c>
      <c r="EG29" s="196">
        <f t="shared" si="10"/>
        <v>5491</v>
      </c>
      <c r="EH29" s="196">
        <f t="shared" si="10"/>
        <v>5498</v>
      </c>
      <c r="EI29" s="196">
        <f t="shared" si="10"/>
        <v>5454</v>
      </c>
      <c r="EJ29" s="196">
        <f t="shared" si="10"/>
        <v>5427</v>
      </c>
      <c r="EK29" s="84">
        <v>5380</v>
      </c>
      <c r="EL29" s="85">
        <v>5311</v>
      </c>
      <c r="EM29" s="88">
        <v>5257</v>
      </c>
      <c r="EN29" s="89">
        <f>SUM(EN21:EN28)</f>
        <v>5162</v>
      </c>
      <c r="EO29" s="87">
        <f>SUM(EO21:EO28)</f>
        <v>5101</v>
      </c>
      <c r="EP29" s="90">
        <f>SUM(EP21:EP28)</f>
        <v>4928</v>
      </c>
      <c r="EQ29" s="47">
        <v>4876</v>
      </c>
      <c r="ER29" s="46">
        <v>4888</v>
      </c>
      <c r="ES29" s="48">
        <v>4894</v>
      </c>
      <c r="ET29" s="47">
        <v>4874</v>
      </c>
      <c r="EU29" s="46">
        <v>4920</v>
      </c>
      <c r="EV29" s="48">
        <v>4871</v>
      </c>
      <c r="EW29" s="47">
        <v>4863</v>
      </c>
      <c r="EX29" s="46">
        <v>4839</v>
      </c>
      <c r="EY29" s="48">
        <v>4766</v>
      </c>
      <c r="EZ29" s="47">
        <v>4732</v>
      </c>
      <c r="FA29" s="46">
        <v>4715</v>
      </c>
      <c r="FB29" s="48">
        <v>4585</v>
      </c>
      <c r="FC29" s="47">
        <v>4564</v>
      </c>
      <c r="FD29" s="46">
        <v>4571</v>
      </c>
      <c r="FE29" s="48">
        <v>4541</v>
      </c>
      <c r="FF29" s="47">
        <v>4548</v>
      </c>
      <c r="FG29" s="46">
        <v>4539</v>
      </c>
      <c r="FH29" s="46">
        <v>4540</v>
      </c>
      <c r="FI29" s="47">
        <v>4563</v>
      </c>
      <c r="FJ29" s="46">
        <v>4536</v>
      </c>
      <c r="FK29" s="46">
        <v>4503</v>
      </c>
      <c r="FL29" s="47">
        <v>4470</v>
      </c>
      <c r="FM29" s="46">
        <v>4433</v>
      </c>
      <c r="FN29" s="46">
        <v>4405</v>
      </c>
      <c r="FO29" s="135">
        <v>4323</v>
      </c>
      <c r="FP29" s="136">
        <v>4316</v>
      </c>
      <c r="FQ29" s="137">
        <v>4303</v>
      </c>
      <c r="FR29" s="47">
        <v>4295</v>
      </c>
      <c r="FS29" s="46">
        <v>4282</v>
      </c>
      <c r="FT29" s="46">
        <v>4263</v>
      </c>
      <c r="FU29" s="47">
        <f>SUM(FU21:FU28)</f>
        <v>4236</v>
      </c>
      <c r="FV29" s="47">
        <f t="shared" ref="FV29:FW29" si="11">SUM(FV21:FV28)</f>
        <v>4212</v>
      </c>
      <c r="FW29" s="47">
        <f t="shared" si="11"/>
        <v>4180</v>
      </c>
      <c r="FX29" s="47">
        <v>4139</v>
      </c>
      <c r="FY29" s="46">
        <v>4099</v>
      </c>
      <c r="FZ29" s="46">
        <v>4055</v>
      </c>
      <c r="GA29" s="135">
        <v>3989</v>
      </c>
      <c r="GB29" s="136">
        <v>3972</v>
      </c>
      <c r="GC29" s="137">
        <v>4011</v>
      </c>
      <c r="GD29" s="196">
        <f t="shared" ref="GD29:GF29" si="12">SUM(GD21:GD28)</f>
        <v>4021</v>
      </c>
      <c r="GE29" s="196">
        <f t="shared" si="12"/>
        <v>4010</v>
      </c>
      <c r="GF29" s="232">
        <f t="shared" si="12"/>
        <v>4003</v>
      </c>
      <c r="GG29" s="196">
        <v>4031</v>
      </c>
      <c r="GH29" s="196">
        <v>4222</v>
      </c>
      <c r="GI29" s="232">
        <v>4289</v>
      </c>
    </row>
    <row r="30" spans="1:191" x14ac:dyDescent="0.2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1:191" x14ac:dyDescent="0.25">
      <c r="A31" t="s">
        <v>59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DV31" s="93"/>
      <c r="DW31" s="93"/>
      <c r="DX31" s="93"/>
      <c r="DY31" s="93"/>
      <c r="DZ31" s="93"/>
      <c r="EA31" s="93"/>
      <c r="EK31" s="93">
        <f t="shared" ref="EK31:FT31" si="13">EK6+EK21</f>
        <v>35142</v>
      </c>
      <c r="EL31" s="93">
        <f t="shared" si="13"/>
        <v>35217</v>
      </c>
      <c r="EM31" s="93">
        <f t="shared" si="13"/>
        <v>35209</v>
      </c>
      <c r="EN31" s="93">
        <f t="shared" si="13"/>
        <v>35292</v>
      </c>
      <c r="EO31" s="93">
        <f t="shared" si="13"/>
        <v>35307</v>
      </c>
      <c r="EP31" s="93">
        <f t="shared" si="13"/>
        <v>35360</v>
      </c>
      <c r="EQ31" s="93">
        <f t="shared" si="13"/>
        <v>35480</v>
      </c>
      <c r="ER31" s="93">
        <f t="shared" si="13"/>
        <v>35510</v>
      </c>
      <c r="ES31" s="93">
        <f t="shared" si="13"/>
        <v>35502</v>
      </c>
      <c r="ET31" s="93">
        <f t="shared" si="13"/>
        <v>35514</v>
      </c>
      <c r="EU31" s="93">
        <f t="shared" si="13"/>
        <v>35540</v>
      </c>
      <c r="EV31" s="93">
        <f t="shared" si="13"/>
        <v>35514</v>
      </c>
      <c r="EW31" s="93">
        <f t="shared" si="13"/>
        <v>35531</v>
      </c>
      <c r="EX31" s="93">
        <f t="shared" si="13"/>
        <v>35498</v>
      </c>
      <c r="EY31" s="93">
        <f t="shared" si="13"/>
        <v>35562</v>
      </c>
      <c r="EZ31" s="93">
        <f t="shared" si="13"/>
        <v>35593</v>
      </c>
      <c r="FA31" s="93">
        <f t="shared" si="13"/>
        <v>35618</v>
      </c>
      <c r="FB31" s="93">
        <f t="shared" si="13"/>
        <v>35681</v>
      </c>
      <c r="FC31" s="93">
        <f t="shared" si="13"/>
        <v>35726</v>
      </c>
      <c r="FD31" s="93">
        <f t="shared" si="13"/>
        <v>35820</v>
      </c>
      <c r="FE31" s="93">
        <f t="shared" si="13"/>
        <v>35795</v>
      </c>
      <c r="FF31" s="93">
        <f t="shared" si="13"/>
        <v>35832</v>
      </c>
      <c r="FG31" s="93">
        <f t="shared" si="13"/>
        <v>35833</v>
      </c>
      <c r="FH31" s="93">
        <f t="shared" si="13"/>
        <v>35850</v>
      </c>
      <c r="FI31" s="93">
        <f t="shared" si="13"/>
        <v>36093</v>
      </c>
      <c r="FJ31" s="93">
        <f t="shared" si="13"/>
        <v>36098</v>
      </c>
      <c r="FK31" s="93">
        <f t="shared" si="13"/>
        <v>36136</v>
      </c>
      <c r="FL31" s="93">
        <f t="shared" si="13"/>
        <v>36167</v>
      </c>
      <c r="FM31" s="93">
        <f t="shared" si="13"/>
        <v>36197</v>
      </c>
      <c r="FN31" s="93">
        <f t="shared" si="13"/>
        <v>36216</v>
      </c>
      <c r="FO31" s="93">
        <f t="shared" si="13"/>
        <v>36246</v>
      </c>
      <c r="FP31" s="93">
        <f t="shared" si="13"/>
        <v>36264</v>
      </c>
      <c r="FQ31" s="93">
        <f t="shared" si="13"/>
        <v>36283</v>
      </c>
      <c r="FR31" s="93">
        <f t="shared" si="13"/>
        <v>36302</v>
      </c>
      <c r="FS31" s="93">
        <f t="shared" si="13"/>
        <v>36325</v>
      </c>
      <c r="FT31" s="93">
        <f t="shared" si="13"/>
        <v>36292</v>
      </c>
      <c r="FU31" s="93">
        <f t="shared" ref="FU31:FW31" si="14">FU6+FU21</f>
        <v>36239</v>
      </c>
      <c r="FV31" s="93">
        <f t="shared" si="14"/>
        <v>36217</v>
      </c>
      <c r="FW31" s="93">
        <f t="shared" si="14"/>
        <v>36146</v>
      </c>
      <c r="FX31" s="93">
        <f t="shared" ref="FX31:FZ31" si="15">FX6+FX21</f>
        <v>36158</v>
      </c>
      <c r="FY31" s="93">
        <f t="shared" si="15"/>
        <v>36148</v>
      </c>
      <c r="FZ31" s="93">
        <f t="shared" si="15"/>
        <v>36094</v>
      </c>
      <c r="GA31" s="93">
        <f t="shared" ref="GA31:GI31" si="16">GA6+GA21</f>
        <v>36280</v>
      </c>
      <c r="GB31" s="93">
        <f t="shared" si="16"/>
        <v>36446</v>
      </c>
      <c r="GC31" s="93">
        <f t="shared" si="16"/>
        <v>36587</v>
      </c>
      <c r="GD31" s="93">
        <f t="shared" si="16"/>
        <v>36600</v>
      </c>
      <c r="GE31" s="93">
        <f t="shared" si="16"/>
        <v>36541</v>
      </c>
      <c r="GF31" s="93">
        <f t="shared" si="16"/>
        <v>36605</v>
      </c>
      <c r="GG31" s="93">
        <f t="shared" si="16"/>
        <v>36534</v>
      </c>
      <c r="GH31" s="93">
        <f t="shared" si="16"/>
        <v>36572</v>
      </c>
      <c r="GI31" s="93">
        <f t="shared" si="16"/>
        <v>36587</v>
      </c>
    </row>
    <row r="32" spans="1:191" x14ac:dyDescent="0.25">
      <c r="A32" t="s">
        <v>60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CL32" s="93"/>
      <c r="CM32" s="93"/>
      <c r="CN32" s="93"/>
      <c r="CO32" s="93"/>
      <c r="CP32" s="93"/>
      <c r="CQ32" s="93"/>
      <c r="CR32" s="93"/>
      <c r="CS32" s="93"/>
      <c r="DV32" s="93"/>
      <c r="DW32" s="93"/>
      <c r="DX32" s="93"/>
      <c r="DY32" s="93"/>
      <c r="DZ32" s="93"/>
      <c r="EA32" s="93"/>
      <c r="EK32" s="93">
        <f t="shared" ref="EK32:FT32" si="17">EK7+EK22</f>
        <v>433</v>
      </c>
      <c r="EL32" s="93">
        <f t="shared" si="17"/>
        <v>433</v>
      </c>
      <c r="EM32" s="93">
        <f t="shared" si="17"/>
        <v>431</v>
      </c>
      <c r="EN32" s="93">
        <f t="shared" si="17"/>
        <v>432</v>
      </c>
      <c r="EO32" s="93">
        <f t="shared" si="17"/>
        <v>432</v>
      </c>
      <c r="EP32" s="93">
        <f t="shared" si="17"/>
        <v>432</v>
      </c>
      <c r="EQ32" s="93">
        <f t="shared" si="17"/>
        <v>432</v>
      </c>
      <c r="ER32" s="93">
        <f t="shared" si="17"/>
        <v>433</v>
      </c>
      <c r="ES32" s="93">
        <f t="shared" si="17"/>
        <v>434</v>
      </c>
      <c r="ET32" s="93">
        <f t="shared" si="17"/>
        <v>433</v>
      </c>
      <c r="EU32" s="93">
        <f t="shared" si="17"/>
        <v>433</v>
      </c>
      <c r="EV32" s="93">
        <f t="shared" si="17"/>
        <v>433</v>
      </c>
      <c r="EW32" s="93">
        <f t="shared" si="17"/>
        <v>434</v>
      </c>
      <c r="EX32" s="93">
        <f t="shared" si="17"/>
        <v>433</v>
      </c>
      <c r="EY32" s="93">
        <f t="shared" si="17"/>
        <v>433</v>
      </c>
      <c r="EZ32" s="93">
        <f t="shared" si="17"/>
        <v>434</v>
      </c>
      <c r="FA32" s="93">
        <f t="shared" si="17"/>
        <v>435</v>
      </c>
      <c r="FB32" s="93">
        <f t="shared" si="17"/>
        <v>436</v>
      </c>
      <c r="FC32" s="93">
        <f t="shared" si="17"/>
        <v>436</v>
      </c>
      <c r="FD32" s="93">
        <f t="shared" si="17"/>
        <v>436</v>
      </c>
      <c r="FE32" s="93">
        <f t="shared" si="17"/>
        <v>436</v>
      </c>
      <c r="FF32" s="93">
        <f t="shared" si="17"/>
        <v>437</v>
      </c>
      <c r="FG32" s="93">
        <f t="shared" si="17"/>
        <v>438</v>
      </c>
      <c r="FH32" s="93">
        <f t="shared" si="17"/>
        <v>437</v>
      </c>
      <c r="FI32" s="93">
        <f t="shared" si="17"/>
        <v>437</v>
      </c>
      <c r="FJ32" s="93">
        <f t="shared" si="17"/>
        <v>437</v>
      </c>
      <c r="FK32" s="93">
        <f t="shared" si="17"/>
        <v>438</v>
      </c>
      <c r="FL32" s="93">
        <f t="shared" si="17"/>
        <v>435</v>
      </c>
      <c r="FM32" s="93">
        <f t="shared" si="17"/>
        <v>434</v>
      </c>
      <c r="FN32" s="93">
        <f t="shared" si="17"/>
        <v>435</v>
      </c>
      <c r="FO32" s="93">
        <f t="shared" si="17"/>
        <v>436</v>
      </c>
      <c r="FP32" s="93">
        <f t="shared" si="17"/>
        <v>436</v>
      </c>
      <c r="FQ32" s="93">
        <f t="shared" si="17"/>
        <v>436</v>
      </c>
      <c r="FR32" s="93">
        <f t="shared" si="17"/>
        <v>512</v>
      </c>
      <c r="FS32" s="93">
        <f t="shared" si="17"/>
        <v>509</v>
      </c>
      <c r="FT32" s="93">
        <f t="shared" si="17"/>
        <v>517</v>
      </c>
      <c r="FU32" s="93">
        <f t="shared" ref="FU32:FW32" si="18">FU7+FU22</f>
        <v>515</v>
      </c>
      <c r="FV32" s="93">
        <f t="shared" si="18"/>
        <v>514</v>
      </c>
      <c r="FW32" s="93">
        <f t="shared" si="18"/>
        <v>511</v>
      </c>
      <c r="FX32" s="93">
        <f t="shared" ref="FX32:FZ32" si="19">FX7+FX22</f>
        <v>511</v>
      </c>
      <c r="FY32" s="93">
        <f t="shared" si="19"/>
        <v>512</v>
      </c>
      <c r="FZ32" s="93">
        <f t="shared" si="19"/>
        <v>511</v>
      </c>
      <c r="GA32" s="93">
        <f t="shared" ref="GA32:GI32" si="20">GA7+GA22</f>
        <v>522</v>
      </c>
      <c r="GB32" s="93">
        <f t="shared" si="20"/>
        <v>525</v>
      </c>
      <c r="GC32" s="93">
        <f t="shared" si="20"/>
        <v>526</v>
      </c>
      <c r="GD32" s="93">
        <f t="shared" si="20"/>
        <v>528</v>
      </c>
      <c r="GE32" s="93">
        <f t="shared" si="20"/>
        <v>528</v>
      </c>
      <c r="GF32" s="93">
        <f t="shared" si="20"/>
        <v>526</v>
      </c>
      <c r="GG32" s="93">
        <f t="shared" si="20"/>
        <v>527</v>
      </c>
      <c r="GH32" s="93">
        <f t="shared" si="20"/>
        <v>526</v>
      </c>
      <c r="GI32" s="93">
        <f t="shared" si="20"/>
        <v>528</v>
      </c>
    </row>
    <row r="33" spans="1:191" x14ac:dyDescent="0.25">
      <c r="A33" t="s">
        <v>61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CL33" s="93"/>
      <c r="CM33" s="93"/>
      <c r="CN33" s="93"/>
      <c r="CO33" s="93"/>
      <c r="CP33" s="93"/>
      <c r="CQ33" s="93"/>
      <c r="CR33" s="93"/>
      <c r="CS33" s="93"/>
      <c r="DV33" s="93"/>
      <c r="DW33" s="93"/>
      <c r="DX33" s="93"/>
      <c r="DY33" s="93"/>
      <c r="DZ33" s="93"/>
      <c r="EA33" s="93"/>
      <c r="EK33" s="93">
        <f t="shared" ref="EK33:FT33" si="21">EK8+EK23</f>
        <v>966</v>
      </c>
      <c r="EL33" s="93">
        <f t="shared" si="21"/>
        <v>964</v>
      </c>
      <c r="EM33" s="93">
        <f t="shared" si="21"/>
        <v>963</v>
      </c>
      <c r="EN33" s="93">
        <f t="shared" si="21"/>
        <v>962</v>
      </c>
      <c r="EO33" s="93">
        <f t="shared" si="21"/>
        <v>959</v>
      </c>
      <c r="EP33" s="93">
        <f t="shared" si="21"/>
        <v>956</v>
      </c>
      <c r="EQ33" s="93">
        <f t="shared" si="21"/>
        <v>952</v>
      </c>
      <c r="ER33" s="93">
        <f t="shared" si="21"/>
        <v>950</v>
      </c>
      <c r="ES33" s="93">
        <f t="shared" si="21"/>
        <v>949</v>
      </c>
      <c r="ET33" s="93">
        <f t="shared" si="21"/>
        <v>948</v>
      </c>
      <c r="EU33" s="93">
        <f t="shared" si="21"/>
        <v>943</v>
      </c>
      <c r="EV33" s="93">
        <f t="shared" si="21"/>
        <v>937</v>
      </c>
      <c r="EW33" s="93">
        <f t="shared" si="21"/>
        <v>935</v>
      </c>
      <c r="EX33" s="93">
        <f t="shared" si="21"/>
        <v>933</v>
      </c>
      <c r="EY33" s="93">
        <f t="shared" si="21"/>
        <v>929</v>
      </c>
      <c r="EZ33" s="93">
        <f t="shared" si="21"/>
        <v>924</v>
      </c>
      <c r="FA33" s="93">
        <f t="shared" si="21"/>
        <v>922</v>
      </c>
      <c r="FB33" s="93">
        <f t="shared" si="21"/>
        <v>922</v>
      </c>
      <c r="FC33" s="93">
        <f t="shared" si="21"/>
        <v>920</v>
      </c>
      <c r="FD33" s="93">
        <f t="shared" si="21"/>
        <v>918</v>
      </c>
      <c r="FE33" s="93">
        <f t="shared" si="21"/>
        <v>918</v>
      </c>
      <c r="FF33" s="93">
        <f t="shared" si="21"/>
        <v>914</v>
      </c>
      <c r="FG33" s="93">
        <f t="shared" si="21"/>
        <v>912</v>
      </c>
      <c r="FH33" s="93">
        <f t="shared" si="21"/>
        <v>908</v>
      </c>
      <c r="FI33" s="93">
        <f t="shared" si="21"/>
        <v>901</v>
      </c>
      <c r="FJ33" s="93">
        <f t="shared" si="21"/>
        <v>897</v>
      </c>
      <c r="FK33" s="93">
        <f t="shared" si="21"/>
        <v>892</v>
      </c>
      <c r="FL33" s="93">
        <f t="shared" si="21"/>
        <v>887</v>
      </c>
      <c r="FM33" s="93">
        <f t="shared" si="21"/>
        <v>883</v>
      </c>
      <c r="FN33" s="93">
        <f t="shared" si="21"/>
        <v>878</v>
      </c>
      <c r="FO33" s="93">
        <f t="shared" si="21"/>
        <v>876</v>
      </c>
      <c r="FP33" s="93">
        <f t="shared" si="21"/>
        <v>874</v>
      </c>
      <c r="FQ33" s="93">
        <f t="shared" si="21"/>
        <v>874</v>
      </c>
      <c r="FR33" s="93">
        <f t="shared" si="21"/>
        <v>872</v>
      </c>
      <c r="FS33" s="93">
        <f t="shared" si="21"/>
        <v>869</v>
      </c>
      <c r="FT33" s="93">
        <f t="shared" si="21"/>
        <v>869</v>
      </c>
      <c r="FU33" s="93">
        <f t="shared" ref="FU33:FW33" si="22">FU8+FU23</f>
        <v>867</v>
      </c>
      <c r="FV33" s="93">
        <f t="shared" si="22"/>
        <v>867</v>
      </c>
      <c r="FW33" s="93">
        <f t="shared" si="22"/>
        <v>867</v>
      </c>
      <c r="FX33" s="93">
        <f t="shared" ref="FX33:FZ33" si="23">FX8+FX23</f>
        <v>868</v>
      </c>
      <c r="FY33" s="93">
        <f t="shared" si="23"/>
        <v>868</v>
      </c>
      <c r="FZ33" s="93">
        <f t="shared" si="23"/>
        <v>864</v>
      </c>
      <c r="GA33" s="93">
        <f t="shared" ref="GA33:GI33" si="24">GA8+GA23</f>
        <v>864</v>
      </c>
      <c r="GB33" s="93">
        <f t="shared" si="24"/>
        <v>863</v>
      </c>
      <c r="GC33" s="93">
        <f t="shared" si="24"/>
        <v>863</v>
      </c>
      <c r="GD33" s="93">
        <f t="shared" si="24"/>
        <v>863</v>
      </c>
      <c r="GE33" s="93">
        <f t="shared" si="24"/>
        <v>863</v>
      </c>
      <c r="GF33" s="93">
        <f t="shared" si="24"/>
        <v>861</v>
      </c>
      <c r="GG33" s="93">
        <f t="shared" si="24"/>
        <v>855</v>
      </c>
      <c r="GH33" s="93">
        <f t="shared" si="24"/>
        <v>852</v>
      </c>
      <c r="GI33" s="93">
        <f t="shared" si="24"/>
        <v>847</v>
      </c>
    </row>
    <row r="34" spans="1:191" x14ac:dyDescent="0.25">
      <c r="A34" t="s">
        <v>62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DV34" s="93"/>
      <c r="DW34" s="93"/>
      <c r="DX34" s="93"/>
      <c r="DY34" s="93"/>
      <c r="DZ34" s="93"/>
      <c r="EA34" s="93"/>
      <c r="EK34" s="93">
        <f t="shared" ref="EK34:FT34" si="25">EK9+EK24</f>
        <v>142</v>
      </c>
      <c r="EL34" s="93">
        <f t="shared" si="25"/>
        <v>143</v>
      </c>
      <c r="EM34" s="93">
        <f t="shared" si="25"/>
        <v>143</v>
      </c>
      <c r="EN34" s="93">
        <f t="shared" si="25"/>
        <v>143</v>
      </c>
      <c r="EO34" s="93">
        <f t="shared" si="25"/>
        <v>143</v>
      </c>
      <c r="EP34" s="93">
        <f t="shared" si="25"/>
        <v>146</v>
      </c>
      <c r="EQ34" s="93">
        <f t="shared" si="25"/>
        <v>147</v>
      </c>
      <c r="ER34" s="93">
        <f t="shared" si="25"/>
        <v>146</v>
      </c>
      <c r="ES34" s="93">
        <f t="shared" si="25"/>
        <v>145</v>
      </c>
      <c r="ET34" s="93">
        <f t="shared" si="25"/>
        <v>145</v>
      </c>
      <c r="EU34" s="93">
        <f t="shared" si="25"/>
        <v>145</v>
      </c>
      <c r="EV34" s="93">
        <f t="shared" si="25"/>
        <v>145</v>
      </c>
      <c r="EW34" s="93">
        <f t="shared" si="25"/>
        <v>145</v>
      </c>
      <c r="EX34" s="93">
        <f t="shared" si="25"/>
        <v>145</v>
      </c>
      <c r="EY34" s="93">
        <f t="shared" si="25"/>
        <v>147</v>
      </c>
      <c r="EZ34" s="93">
        <f t="shared" si="25"/>
        <v>146</v>
      </c>
      <c r="FA34" s="93">
        <f t="shared" si="25"/>
        <v>146</v>
      </c>
      <c r="FB34" s="93">
        <f t="shared" si="25"/>
        <v>145</v>
      </c>
      <c r="FC34" s="93">
        <f t="shared" si="25"/>
        <v>146</v>
      </c>
      <c r="FD34" s="93">
        <f t="shared" si="25"/>
        <v>148</v>
      </c>
      <c r="FE34" s="93">
        <f t="shared" si="25"/>
        <v>147</v>
      </c>
      <c r="FF34" s="93">
        <f t="shared" si="25"/>
        <v>146</v>
      </c>
      <c r="FG34" s="93">
        <f t="shared" si="25"/>
        <v>147</v>
      </c>
      <c r="FH34" s="93">
        <f t="shared" si="25"/>
        <v>147</v>
      </c>
      <c r="FI34" s="93">
        <f t="shared" si="25"/>
        <v>148</v>
      </c>
      <c r="FJ34" s="93">
        <f t="shared" si="25"/>
        <v>148</v>
      </c>
      <c r="FK34" s="93">
        <f t="shared" si="25"/>
        <v>148</v>
      </c>
      <c r="FL34" s="93">
        <f t="shared" si="25"/>
        <v>149</v>
      </c>
      <c r="FM34" s="93">
        <f t="shared" si="25"/>
        <v>149</v>
      </c>
      <c r="FN34" s="93">
        <f t="shared" si="25"/>
        <v>150</v>
      </c>
      <c r="FO34" s="93">
        <f t="shared" si="25"/>
        <v>150</v>
      </c>
      <c r="FP34" s="93">
        <f t="shared" si="25"/>
        <v>150</v>
      </c>
      <c r="FQ34" s="93">
        <f t="shared" si="25"/>
        <v>149</v>
      </c>
      <c r="FR34" s="93">
        <f t="shared" si="25"/>
        <v>149</v>
      </c>
      <c r="FS34" s="93">
        <f t="shared" si="25"/>
        <v>149</v>
      </c>
      <c r="FT34" s="93">
        <f t="shared" si="25"/>
        <v>148</v>
      </c>
      <c r="FU34" s="93">
        <f t="shared" ref="FU34:FW34" si="26">FU9+FU24</f>
        <v>148</v>
      </c>
      <c r="FV34" s="93">
        <f t="shared" si="26"/>
        <v>149</v>
      </c>
      <c r="FW34" s="93">
        <f t="shared" si="26"/>
        <v>150</v>
      </c>
      <c r="FX34" s="93">
        <f t="shared" ref="FX34:FZ34" si="27">FX9+FX24</f>
        <v>150</v>
      </c>
      <c r="FY34" s="93">
        <f t="shared" si="27"/>
        <v>150</v>
      </c>
      <c r="FZ34" s="93">
        <f t="shared" si="27"/>
        <v>150</v>
      </c>
      <c r="GA34" s="93">
        <f t="shared" ref="GA34:GI34" si="28">GA9+GA24</f>
        <v>154</v>
      </c>
      <c r="GB34" s="93">
        <f t="shared" si="28"/>
        <v>155</v>
      </c>
      <c r="GC34" s="93">
        <f t="shared" si="28"/>
        <v>155</v>
      </c>
      <c r="GD34" s="93">
        <f t="shared" si="28"/>
        <v>155</v>
      </c>
      <c r="GE34" s="93">
        <f t="shared" si="28"/>
        <v>157</v>
      </c>
      <c r="GF34" s="93">
        <f t="shared" si="28"/>
        <v>159</v>
      </c>
      <c r="GG34" s="93">
        <f t="shared" si="28"/>
        <v>160</v>
      </c>
      <c r="GH34" s="93">
        <f t="shared" si="28"/>
        <v>160</v>
      </c>
      <c r="GI34" s="93">
        <f t="shared" si="28"/>
        <v>159</v>
      </c>
    </row>
    <row r="35" spans="1:191" x14ac:dyDescent="0.25">
      <c r="A35" t="s">
        <v>63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DV35" s="93"/>
      <c r="DW35" s="93"/>
      <c r="DX35" s="93"/>
      <c r="DY35" s="93"/>
      <c r="DZ35" s="93"/>
      <c r="EA35" s="93"/>
      <c r="EK35" s="93">
        <f t="shared" ref="EK35:FT35" si="29">EK10+EK25</f>
        <v>903</v>
      </c>
      <c r="EL35" s="93">
        <f t="shared" si="29"/>
        <v>903</v>
      </c>
      <c r="EM35" s="93">
        <f t="shared" si="29"/>
        <v>904</v>
      </c>
      <c r="EN35" s="93">
        <f t="shared" si="29"/>
        <v>902</v>
      </c>
      <c r="EO35" s="93">
        <f t="shared" si="29"/>
        <v>903</v>
      </c>
      <c r="EP35" s="93">
        <f t="shared" si="29"/>
        <v>902</v>
      </c>
      <c r="EQ35" s="93">
        <f t="shared" si="29"/>
        <v>904</v>
      </c>
      <c r="ER35" s="93">
        <f t="shared" si="29"/>
        <v>907</v>
      </c>
      <c r="ES35" s="93">
        <f t="shared" si="29"/>
        <v>905</v>
      </c>
      <c r="ET35" s="93">
        <f t="shared" si="29"/>
        <v>902</v>
      </c>
      <c r="EU35" s="93">
        <f t="shared" si="29"/>
        <v>907</v>
      </c>
      <c r="EV35" s="93">
        <f t="shared" si="29"/>
        <v>907</v>
      </c>
      <c r="EW35" s="93">
        <f t="shared" si="29"/>
        <v>907</v>
      </c>
      <c r="EX35" s="93">
        <f t="shared" si="29"/>
        <v>909</v>
      </c>
      <c r="EY35" s="93">
        <f t="shared" si="29"/>
        <v>912</v>
      </c>
      <c r="EZ35" s="93">
        <f t="shared" si="29"/>
        <v>913</v>
      </c>
      <c r="FA35" s="93">
        <f t="shared" si="29"/>
        <v>921</v>
      </c>
      <c r="FB35" s="93">
        <f t="shared" si="29"/>
        <v>922</v>
      </c>
      <c r="FC35" s="93">
        <f t="shared" si="29"/>
        <v>921</v>
      </c>
      <c r="FD35" s="93">
        <f t="shared" si="29"/>
        <v>922</v>
      </c>
      <c r="FE35" s="93">
        <f t="shared" si="29"/>
        <v>925</v>
      </c>
      <c r="FF35" s="93">
        <f t="shared" si="29"/>
        <v>927</v>
      </c>
      <c r="FG35" s="93">
        <f t="shared" si="29"/>
        <v>928</v>
      </c>
      <c r="FH35" s="93">
        <f t="shared" si="29"/>
        <v>930</v>
      </c>
      <c r="FI35" s="93">
        <f t="shared" si="29"/>
        <v>930</v>
      </c>
      <c r="FJ35" s="93">
        <f t="shared" si="29"/>
        <v>930</v>
      </c>
      <c r="FK35" s="93">
        <f t="shared" si="29"/>
        <v>928</v>
      </c>
      <c r="FL35" s="93">
        <f t="shared" si="29"/>
        <v>931</v>
      </c>
      <c r="FM35" s="93">
        <f t="shared" si="29"/>
        <v>932</v>
      </c>
      <c r="FN35" s="93">
        <f t="shared" si="29"/>
        <v>940</v>
      </c>
      <c r="FO35" s="93">
        <f t="shared" si="29"/>
        <v>939</v>
      </c>
      <c r="FP35" s="93">
        <f t="shared" si="29"/>
        <v>938</v>
      </c>
      <c r="FQ35" s="93">
        <f t="shared" si="29"/>
        <v>942</v>
      </c>
      <c r="FR35" s="93">
        <f t="shared" si="29"/>
        <v>948</v>
      </c>
      <c r="FS35" s="93">
        <f t="shared" si="29"/>
        <v>948</v>
      </c>
      <c r="FT35" s="93">
        <f t="shared" si="29"/>
        <v>954</v>
      </c>
      <c r="FU35" s="93">
        <f t="shared" ref="FU35:FW35" si="30">FU10+FU25</f>
        <v>956</v>
      </c>
      <c r="FV35" s="93">
        <f t="shared" si="30"/>
        <v>958</v>
      </c>
      <c r="FW35" s="93">
        <f t="shared" si="30"/>
        <v>966</v>
      </c>
      <c r="FX35" s="93">
        <f t="shared" ref="FX35:FZ35" si="31">FX10+FX25</f>
        <v>968</v>
      </c>
      <c r="FY35" s="93">
        <f t="shared" si="31"/>
        <v>971</v>
      </c>
      <c r="FZ35" s="93">
        <f t="shared" si="31"/>
        <v>968</v>
      </c>
      <c r="GA35" s="93">
        <f t="shared" ref="GA35:GI35" si="32">GA10+GA25</f>
        <v>973</v>
      </c>
      <c r="GB35" s="93">
        <f t="shared" si="32"/>
        <v>969</v>
      </c>
      <c r="GC35" s="93">
        <f t="shared" si="32"/>
        <v>972</v>
      </c>
      <c r="GD35" s="93">
        <f t="shared" si="32"/>
        <v>971</v>
      </c>
      <c r="GE35" s="93">
        <f t="shared" si="32"/>
        <v>972</v>
      </c>
      <c r="GF35" s="93">
        <f t="shared" si="32"/>
        <v>969</v>
      </c>
      <c r="GG35" s="93">
        <f t="shared" si="32"/>
        <v>974</v>
      </c>
      <c r="GH35" s="93">
        <f t="shared" si="32"/>
        <v>972</v>
      </c>
      <c r="GI35" s="93">
        <f t="shared" si="32"/>
        <v>972</v>
      </c>
    </row>
    <row r="36" spans="1:191" x14ac:dyDescent="0.25">
      <c r="A36" t="s">
        <v>64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DV36" s="93"/>
      <c r="DW36" s="93"/>
      <c r="DX36" s="93"/>
      <c r="DY36" s="93"/>
      <c r="DZ36" s="93"/>
      <c r="EA36" s="93"/>
      <c r="EK36" s="93">
        <f t="shared" ref="EK36:FT36" si="33">EK11+EK26</f>
        <v>5702</v>
      </c>
      <c r="EL36" s="93">
        <f t="shared" si="33"/>
        <v>5698</v>
      </c>
      <c r="EM36" s="93">
        <f t="shared" si="33"/>
        <v>5696</v>
      </c>
      <c r="EN36" s="93">
        <f t="shared" si="33"/>
        <v>5715</v>
      </c>
      <c r="EO36" s="93">
        <f t="shared" si="33"/>
        <v>5716</v>
      </c>
      <c r="EP36" s="93">
        <f t="shared" si="33"/>
        <v>5720</v>
      </c>
      <c r="EQ36" s="93">
        <f t="shared" si="33"/>
        <v>5728</v>
      </c>
      <c r="ER36" s="93">
        <f t="shared" si="33"/>
        <v>5726</v>
      </c>
      <c r="ES36" s="93">
        <f t="shared" si="33"/>
        <v>5733</v>
      </c>
      <c r="ET36" s="93">
        <f t="shared" si="33"/>
        <v>5736</v>
      </c>
      <c r="EU36" s="93">
        <f t="shared" si="33"/>
        <v>5741</v>
      </c>
      <c r="EV36" s="93">
        <f t="shared" si="33"/>
        <v>5758</v>
      </c>
      <c r="EW36" s="93">
        <f t="shared" si="33"/>
        <v>5762</v>
      </c>
      <c r="EX36" s="93">
        <f t="shared" si="33"/>
        <v>5765</v>
      </c>
      <c r="EY36" s="93">
        <f t="shared" si="33"/>
        <v>5778</v>
      </c>
      <c r="EZ36" s="93">
        <f t="shared" si="33"/>
        <v>5780</v>
      </c>
      <c r="FA36" s="93">
        <f t="shared" si="33"/>
        <v>5788</v>
      </c>
      <c r="FB36" s="93">
        <f t="shared" si="33"/>
        <v>5785</v>
      </c>
      <c r="FC36" s="93">
        <f t="shared" si="33"/>
        <v>5790</v>
      </c>
      <c r="FD36" s="93">
        <f t="shared" si="33"/>
        <v>5789</v>
      </c>
      <c r="FE36" s="93">
        <f t="shared" si="33"/>
        <v>5790</v>
      </c>
      <c r="FF36" s="93">
        <f t="shared" si="33"/>
        <v>5787</v>
      </c>
      <c r="FG36" s="93">
        <f t="shared" si="33"/>
        <v>5786</v>
      </c>
      <c r="FH36" s="93">
        <f t="shared" si="33"/>
        <v>5784</v>
      </c>
      <c r="FI36" s="93">
        <f t="shared" si="33"/>
        <v>5780</v>
      </c>
      <c r="FJ36" s="93">
        <f t="shared" si="33"/>
        <v>5784</v>
      </c>
      <c r="FK36" s="93">
        <f t="shared" si="33"/>
        <v>5794</v>
      </c>
      <c r="FL36" s="93">
        <f t="shared" si="33"/>
        <v>5802</v>
      </c>
      <c r="FM36" s="93">
        <f t="shared" si="33"/>
        <v>5821</v>
      </c>
      <c r="FN36" s="93">
        <f t="shared" si="33"/>
        <v>5825</v>
      </c>
      <c r="FO36" s="93">
        <f t="shared" si="33"/>
        <v>5839</v>
      </c>
      <c r="FP36" s="93">
        <f t="shared" si="33"/>
        <v>5849</v>
      </c>
      <c r="FQ36" s="93">
        <f t="shared" si="33"/>
        <v>5861</v>
      </c>
      <c r="FR36" s="93">
        <f t="shared" si="33"/>
        <v>5874</v>
      </c>
      <c r="FS36" s="93">
        <f t="shared" si="33"/>
        <v>5867</v>
      </c>
      <c r="FT36" s="93">
        <f t="shared" si="33"/>
        <v>5877</v>
      </c>
      <c r="FU36" s="93">
        <f t="shared" ref="FU36:FW36" si="34">FU11+FU26</f>
        <v>5879</v>
      </c>
      <c r="FV36" s="93">
        <f t="shared" si="34"/>
        <v>5879</v>
      </c>
      <c r="FW36" s="93">
        <f t="shared" si="34"/>
        <v>5878</v>
      </c>
      <c r="FX36" s="93">
        <f t="shared" ref="FX36:FZ36" si="35">FX11+FX26</f>
        <v>5871</v>
      </c>
      <c r="FY36" s="93">
        <f t="shared" si="35"/>
        <v>5862</v>
      </c>
      <c r="FZ36" s="93">
        <f t="shared" si="35"/>
        <v>5848</v>
      </c>
      <c r="GA36" s="93">
        <f t="shared" ref="GA36:GI36" si="36">GA11+GA26</f>
        <v>5870</v>
      </c>
      <c r="GB36" s="93">
        <f t="shared" si="36"/>
        <v>5884</v>
      </c>
      <c r="GC36" s="93">
        <f t="shared" si="36"/>
        <v>5893</v>
      </c>
      <c r="GD36" s="93">
        <f t="shared" si="36"/>
        <v>5900</v>
      </c>
      <c r="GE36" s="93">
        <f t="shared" si="36"/>
        <v>5903</v>
      </c>
      <c r="GF36" s="93">
        <f t="shared" si="36"/>
        <v>5916</v>
      </c>
      <c r="GG36" s="93">
        <f t="shared" si="36"/>
        <v>5910</v>
      </c>
      <c r="GH36" s="93">
        <f t="shared" si="36"/>
        <v>5902</v>
      </c>
      <c r="GI36" s="93">
        <f t="shared" si="36"/>
        <v>5900</v>
      </c>
    </row>
    <row r="37" spans="1:191" x14ac:dyDescent="0.25">
      <c r="A37" t="s">
        <v>65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DV37" s="93"/>
      <c r="DW37" s="93"/>
      <c r="DX37" s="93"/>
      <c r="DY37" s="93"/>
      <c r="DZ37" s="93"/>
      <c r="EA37" s="93"/>
      <c r="EK37" s="93">
        <f t="shared" ref="EK37:FT37" si="37">EK12+EK27</f>
        <v>19</v>
      </c>
      <c r="EL37" s="93">
        <f t="shared" si="37"/>
        <v>19</v>
      </c>
      <c r="EM37" s="93">
        <f t="shared" si="37"/>
        <v>18</v>
      </c>
      <c r="EN37" s="93">
        <f t="shared" si="37"/>
        <v>18</v>
      </c>
      <c r="EO37" s="93">
        <f t="shared" si="37"/>
        <v>18</v>
      </c>
      <c r="EP37" s="93">
        <f t="shared" si="37"/>
        <v>18</v>
      </c>
      <c r="EQ37" s="93">
        <f t="shared" si="37"/>
        <v>18</v>
      </c>
      <c r="ER37" s="93">
        <f t="shared" si="37"/>
        <v>18</v>
      </c>
      <c r="ES37" s="93">
        <f t="shared" si="37"/>
        <v>18</v>
      </c>
      <c r="ET37" s="93">
        <f t="shared" si="37"/>
        <v>18</v>
      </c>
      <c r="EU37" s="93">
        <f t="shared" si="37"/>
        <v>18</v>
      </c>
      <c r="EV37" s="93">
        <f t="shared" si="37"/>
        <v>18</v>
      </c>
      <c r="EW37" s="93">
        <f t="shared" si="37"/>
        <v>18</v>
      </c>
      <c r="EX37" s="93">
        <f t="shared" si="37"/>
        <v>18</v>
      </c>
      <c r="EY37" s="93">
        <f t="shared" si="37"/>
        <v>17</v>
      </c>
      <c r="EZ37" s="93">
        <f t="shared" si="37"/>
        <v>17</v>
      </c>
      <c r="FA37" s="93">
        <f t="shared" si="37"/>
        <v>17</v>
      </c>
      <c r="FB37" s="93">
        <f t="shared" si="37"/>
        <v>17</v>
      </c>
      <c r="FC37" s="93">
        <f t="shared" si="37"/>
        <v>17</v>
      </c>
      <c r="FD37" s="93">
        <f t="shared" si="37"/>
        <v>17</v>
      </c>
      <c r="FE37" s="93">
        <f t="shared" si="37"/>
        <v>17</v>
      </c>
      <c r="FF37" s="93">
        <f t="shared" si="37"/>
        <v>17</v>
      </c>
      <c r="FG37" s="93">
        <f t="shared" si="37"/>
        <v>17</v>
      </c>
      <c r="FH37" s="93">
        <f t="shared" si="37"/>
        <v>17</v>
      </c>
      <c r="FI37" s="93">
        <f t="shared" si="37"/>
        <v>17</v>
      </c>
      <c r="FJ37" s="93">
        <f t="shared" si="37"/>
        <v>17</v>
      </c>
      <c r="FK37" s="93">
        <f t="shared" si="37"/>
        <v>17</v>
      </c>
      <c r="FL37" s="93">
        <f t="shared" si="37"/>
        <v>17</v>
      </c>
      <c r="FM37" s="93">
        <f t="shared" si="37"/>
        <v>17</v>
      </c>
      <c r="FN37" s="93">
        <f t="shared" si="37"/>
        <v>17</v>
      </c>
      <c r="FO37" s="93">
        <f t="shared" si="37"/>
        <v>17</v>
      </c>
      <c r="FP37" s="93">
        <f t="shared" si="37"/>
        <v>17</v>
      </c>
      <c r="FQ37" s="93">
        <f t="shared" si="37"/>
        <v>17</v>
      </c>
      <c r="FR37" s="93">
        <f t="shared" si="37"/>
        <v>17</v>
      </c>
      <c r="FS37" s="93">
        <f t="shared" si="37"/>
        <v>17</v>
      </c>
      <c r="FT37" s="93">
        <f t="shared" si="37"/>
        <v>17</v>
      </c>
      <c r="FU37" s="93">
        <f t="shared" ref="FU37:FW37" si="38">FU12+FU27</f>
        <v>17</v>
      </c>
      <c r="FV37" s="93">
        <f t="shared" si="38"/>
        <v>17</v>
      </c>
      <c r="FW37" s="93">
        <f t="shared" si="38"/>
        <v>17</v>
      </c>
      <c r="FX37" s="93">
        <f t="shared" ref="FX37:FZ37" si="39">FX12+FX27</f>
        <v>17</v>
      </c>
      <c r="FY37" s="93">
        <f t="shared" si="39"/>
        <v>17</v>
      </c>
      <c r="FZ37" s="93">
        <f t="shared" si="39"/>
        <v>17</v>
      </c>
      <c r="GA37" s="93">
        <f t="shared" ref="GA37:GI37" si="40">GA12+GA27</f>
        <v>17</v>
      </c>
      <c r="GB37" s="93">
        <f t="shared" si="40"/>
        <v>17</v>
      </c>
      <c r="GC37" s="93">
        <f t="shared" si="40"/>
        <v>17</v>
      </c>
      <c r="GD37" s="93">
        <f t="shared" si="40"/>
        <v>17</v>
      </c>
      <c r="GE37" s="93">
        <f t="shared" si="40"/>
        <v>17</v>
      </c>
      <c r="GF37" s="93">
        <f t="shared" si="40"/>
        <v>17</v>
      </c>
      <c r="GG37" s="93">
        <f t="shared" si="40"/>
        <v>17</v>
      </c>
      <c r="GH37" s="93">
        <f t="shared" si="40"/>
        <v>17</v>
      </c>
      <c r="GI37" s="93">
        <f t="shared" si="40"/>
        <v>17</v>
      </c>
    </row>
    <row r="38" spans="1:191" x14ac:dyDescent="0.25">
      <c r="A38" t="s">
        <v>66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DV38" s="93"/>
      <c r="DW38" s="93"/>
      <c r="DX38" s="93"/>
      <c r="DY38" s="93"/>
      <c r="DZ38" s="93"/>
      <c r="EA38" s="93"/>
      <c r="EK38" s="93">
        <f t="shared" ref="EK38:FT38" si="41">EK13+EK28</f>
        <v>630</v>
      </c>
      <c r="EL38" s="93">
        <f t="shared" si="41"/>
        <v>631</v>
      </c>
      <c r="EM38" s="93">
        <f t="shared" si="41"/>
        <v>631</v>
      </c>
      <c r="EN38" s="93">
        <f t="shared" si="41"/>
        <v>629</v>
      </c>
      <c r="EO38" s="93">
        <f t="shared" si="41"/>
        <v>628</v>
      </c>
      <c r="EP38" s="93">
        <f t="shared" si="41"/>
        <v>629</v>
      </c>
      <c r="EQ38" s="93">
        <f t="shared" si="41"/>
        <v>626</v>
      </c>
      <c r="ER38" s="93">
        <f t="shared" si="41"/>
        <v>625</v>
      </c>
      <c r="ES38" s="93">
        <f t="shared" si="41"/>
        <v>625</v>
      </c>
      <c r="ET38" s="93">
        <f t="shared" si="41"/>
        <v>622</v>
      </c>
      <c r="EU38" s="93">
        <f t="shared" si="41"/>
        <v>621</v>
      </c>
      <c r="EV38" s="93">
        <f t="shared" si="41"/>
        <v>618</v>
      </c>
      <c r="EW38" s="93">
        <f t="shared" si="41"/>
        <v>617</v>
      </c>
      <c r="EX38" s="93">
        <f t="shared" si="41"/>
        <v>618</v>
      </c>
      <c r="EY38" s="93">
        <f t="shared" si="41"/>
        <v>616</v>
      </c>
      <c r="EZ38" s="93">
        <f t="shared" si="41"/>
        <v>613</v>
      </c>
      <c r="FA38" s="93">
        <f t="shared" si="41"/>
        <v>612</v>
      </c>
      <c r="FB38" s="93">
        <f t="shared" si="41"/>
        <v>609</v>
      </c>
      <c r="FC38" s="93">
        <f t="shared" si="41"/>
        <v>608</v>
      </c>
      <c r="FD38" s="93">
        <f t="shared" si="41"/>
        <v>608</v>
      </c>
      <c r="FE38" s="93">
        <f t="shared" si="41"/>
        <v>608</v>
      </c>
      <c r="FF38" s="93">
        <f t="shared" si="41"/>
        <v>607</v>
      </c>
      <c r="FG38" s="93">
        <f t="shared" si="41"/>
        <v>607</v>
      </c>
      <c r="FH38" s="93">
        <f t="shared" si="41"/>
        <v>607</v>
      </c>
      <c r="FI38" s="93">
        <f t="shared" si="41"/>
        <v>608</v>
      </c>
      <c r="FJ38" s="93">
        <f t="shared" si="41"/>
        <v>608</v>
      </c>
      <c r="FK38" s="93">
        <f t="shared" si="41"/>
        <v>609</v>
      </c>
      <c r="FL38" s="93">
        <f t="shared" si="41"/>
        <v>606</v>
      </c>
      <c r="FM38" s="93">
        <f t="shared" si="41"/>
        <v>606</v>
      </c>
      <c r="FN38" s="93">
        <f t="shared" si="41"/>
        <v>606</v>
      </c>
      <c r="FO38" s="93">
        <f t="shared" si="41"/>
        <v>606</v>
      </c>
      <c r="FP38" s="93">
        <f t="shared" si="41"/>
        <v>606</v>
      </c>
      <c r="FQ38" s="93">
        <f t="shared" si="41"/>
        <v>606</v>
      </c>
      <c r="FR38" s="93">
        <f t="shared" si="41"/>
        <v>605</v>
      </c>
      <c r="FS38" s="93">
        <f t="shared" si="41"/>
        <v>605</v>
      </c>
      <c r="FT38" s="93">
        <f t="shared" si="41"/>
        <v>604</v>
      </c>
      <c r="FU38" s="93">
        <f t="shared" ref="FU38:FW38" si="42">FU13+FU28</f>
        <v>603</v>
      </c>
      <c r="FV38" s="93">
        <f t="shared" si="42"/>
        <v>603</v>
      </c>
      <c r="FW38" s="93">
        <f t="shared" si="42"/>
        <v>604</v>
      </c>
      <c r="FX38" s="93">
        <f t="shared" ref="FX38:FZ38" si="43">FX13+FX28</f>
        <v>604</v>
      </c>
      <c r="FY38" s="93">
        <f t="shared" si="43"/>
        <v>605</v>
      </c>
      <c r="FZ38" s="93">
        <f t="shared" si="43"/>
        <v>605</v>
      </c>
      <c r="GA38" s="93">
        <f t="shared" ref="GA38:GI38" si="44">GA13+GA28</f>
        <v>605</v>
      </c>
      <c r="GB38" s="93">
        <f t="shared" si="44"/>
        <v>605</v>
      </c>
      <c r="GC38" s="93">
        <f t="shared" si="44"/>
        <v>604</v>
      </c>
      <c r="GD38" s="93">
        <f t="shared" si="44"/>
        <v>604</v>
      </c>
      <c r="GE38" s="93">
        <f t="shared" si="44"/>
        <v>597</v>
      </c>
      <c r="GF38" s="93">
        <f t="shared" si="44"/>
        <v>897</v>
      </c>
      <c r="GG38" s="93">
        <f t="shared" si="44"/>
        <v>596</v>
      </c>
      <c r="GH38" s="93">
        <f t="shared" si="44"/>
        <v>595</v>
      </c>
      <c r="GI38" s="93">
        <f t="shared" si="44"/>
        <v>593</v>
      </c>
    </row>
    <row r="39" spans="1:191" x14ac:dyDescent="0.2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DV39" s="93"/>
      <c r="DW39" s="93"/>
      <c r="DX39" s="93"/>
      <c r="DY39" s="93"/>
      <c r="DZ39" s="93"/>
      <c r="EA39" s="93"/>
      <c r="EK39" s="93">
        <f t="shared" ref="EK39:FT39" si="45">EK14+EK29</f>
        <v>43937</v>
      </c>
      <c r="EL39" s="93">
        <f t="shared" si="45"/>
        <v>44008</v>
      </c>
      <c r="EM39" s="93">
        <f t="shared" si="45"/>
        <v>43995</v>
      </c>
      <c r="EN39" s="93">
        <f t="shared" si="45"/>
        <v>44093</v>
      </c>
      <c r="EO39" s="93">
        <f t="shared" si="45"/>
        <v>44106</v>
      </c>
      <c r="EP39" s="93">
        <f t="shared" si="45"/>
        <v>44163</v>
      </c>
      <c r="EQ39" s="93">
        <f t="shared" si="45"/>
        <v>44287</v>
      </c>
      <c r="ER39" s="93">
        <f t="shared" si="45"/>
        <v>44315</v>
      </c>
      <c r="ES39" s="93">
        <f t="shared" si="45"/>
        <v>44311</v>
      </c>
      <c r="ET39" s="93">
        <f t="shared" si="45"/>
        <v>44318</v>
      </c>
      <c r="EU39" s="93">
        <f t="shared" si="45"/>
        <v>44348</v>
      </c>
      <c r="EV39" s="93">
        <f t="shared" si="45"/>
        <v>44330</v>
      </c>
      <c r="EW39" s="93">
        <f t="shared" si="45"/>
        <v>44349</v>
      </c>
      <c r="EX39" s="93">
        <f t="shared" si="45"/>
        <v>44319</v>
      </c>
      <c r="EY39" s="93">
        <f t="shared" si="45"/>
        <v>44394</v>
      </c>
      <c r="EZ39" s="93">
        <f t="shared" si="45"/>
        <v>44420</v>
      </c>
      <c r="FA39" s="93">
        <f t="shared" si="45"/>
        <v>44459</v>
      </c>
      <c r="FB39" s="93">
        <f t="shared" si="45"/>
        <v>44517</v>
      </c>
      <c r="FC39" s="93">
        <f t="shared" si="45"/>
        <v>44564</v>
      </c>
      <c r="FD39" s="93">
        <f t="shared" si="45"/>
        <v>44658</v>
      </c>
      <c r="FE39" s="93">
        <f t="shared" si="45"/>
        <v>44636</v>
      </c>
      <c r="FF39" s="93">
        <f t="shared" si="45"/>
        <v>44667</v>
      </c>
      <c r="FG39" s="93">
        <f t="shared" si="45"/>
        <v>44668</v>
      </c>
      <c r="FH39" s="93">
        <f t="shared" si="45"/>
        <v>44680</v>
      </c>
      <c r="FI39" s="93">
        <f t="shared" si="45"/>
        <v>44914</v>
      </c>
      <c r="FJ39" s="93">
        <f t="shared" si="45"/>
        <v>44919</v>
      </c>
      <c r="FK39" s="93">
        <f t="shared" si="45"/>
        <v>44962</v>
      </c>
      <c r="FL39" s="93">
        <f t="shared" si="45"/>
        <v>44994</v>
      </c>
      <c r="FM39" s="93">
        <f t="shared" si="45"/>
        <v>45039</v>
      </c>
      <c r="FN39" s="93">
        <f t="shared" si="45"/>
        <v>45067</v>
      </c>
      <c r="FO39" s="93">
        <f t="shared" si="45"/>
        <v>45109</v>
      </c>
      <c r="FP39" s="93">
        <f t="shared" si="45"/>
        <v>45134</v>
      </c>
      <c r="FQ39" s="93">
        <f t="shared" si="45"/>
        <v>45168</v>
      </c>
      <c r="FR39" s="93">
        <f t="shared" si="45"/>
        <v>45279</v>
      </c>
      <c r="FS39" s="93">
        <f t="shared" si="45"/>
        <v>45289</v>
      </c>
      <c r="FT39" s="93">
        <f t="shared" si="45"/>
        <v>45278</v>
      </c>
      <c r="FU39" s="93">
        <f t="shared" ref="FU39:FW39" si="46">FU14+FU29</f>
        <v>45224</v>
      </c>
      <c r="FV39" s="93">
        <f t="shared" si="46"/>
        <v>45204</v>
      </c>
      <c r="FW39" s="93">
        <f t="shared" si="46"/>
        <v>45139</v>
      </c>
      <c r="FX39" s="93">
        <f t="shared" ref="FX39:FZ39" si="47">FX14+FX29</f>
        <v>45147</v>
      </c>
      <c r="FY39" s="93">
        <f t="shared" si="47"/>
        <v>45133</v>
      </c>
      <c r="FZ39" s="93">
        <f t="shared" si="47"/>
        <v>45057</v>
      </c>
      <c r="GA39" s="93">
        <f t="shared" ref="GA39:GI39" si="48">GA14+GA29</f>
        <v>45285</v>
      </c>
      <c r="GB39" s="93">
        <f t="shared" si="48"/>
        <v>45464</v>
      </c>
      <c r="GC39" s="93">
        <f t="shared" si="48"/>
        <v>45617</v>
      </c>
      <c r="GD39" s="93">
        <f t="shared" si="48"/>
        <v>45638</v>
      </c>
      <c r="GE39" s="93">
        <f t="shared" si="48"/>
        <v>45578</v>
      </c>
      <c r="GF39" s="93">
        <f t="shared" si="48"/>
        <v>45950</v>
      </c>
      <c r="GG39" s="93">
        <f t="shared" si="48"/>
        <v>45573</v>
      </c>
      <c r="GH39" s="93">
        <f t="shared" si="48"/>
        <v>45596</v>
      </c>
      <c r="GI39" s="93">
        <f t="shared" si="48"/>
        <v>45603</v>
      </c>
    </row>
  </sheetData>
  <mergeCells count="126">
    <mergeCell ref="GG4:GI5"/>
    <mergeCell ref="GG19:GI20"/>
    <mergeCell ref="C19:E20"/>
    <mergeCell ref="F19:H20"/>
    <mergeCell ref="I19:K20"/>
    <mergeCell ref="CU4:CW5"/>
    <mergeCell ref="BW4:BY5"/>
    <mergeCell ref="BZ4:CB5"/>
    <mergeCell ref="CC4:CE5"/>
    <mergeCell ref="CF4:CH5"/>
    <mergeCell ref="BQ4:BS5"/>
    <mergeCell ref="AM19:AO20"/>
    <mergeCell ref="BB19:BD20"/>
    <mergeCell ref="BE19:BG20"/>
    <mergeCell ref="BH19:BJ20"/>
    <mergeCell ref="BQ19:BS20"/>
    <mergeCell ref="C4:E5"/>
    <mergeCell ref="F4:H5"/>
    <mergeCell ref="I4:K5"/>
    <mergeCell ref="L4:N5"/>
    <mergeCell ref="O4:Q5"/>
    <mergeCell ref="AY19:BA20"/>
    <mergeCell ref="AS19:AU20"/>
    <mergeCell ref="L19:N20"/>
    <mergeCell ref="AJ4:AL5"/>
    <mergeCell ref="BE4:BG5"/>
    <mergeCell ref="AA4:AC5"/>
    <mergeCell ref="AP19:AR20"/>
    <mergeCell ref="X4:Z5"/>
    <mergeCell ref="BK19:BM20"/>
    <mergeCell ref="BN19:BP20"/>
    <mergeCell ref="FL4:FN5"/>
    <mergeCell ref="FL19:FN20"/>
    <mergeCell ref="DY4:EA5"/>
    <mergeCell ref="DY19:EA20"/>
    <mergeCell ref="DG19:DI20"/>
    <mergeCell ref="DA19:DC20"/>
    <mergeCell ref="BT19:BV20"/>
    <mergeCell ref="CO4:CQ5"/>
    <mergeCell ref="CI19:CK20"/>
    <mergeCell ref="DM19:DO20"/>
    <mergeCell ref="DS4:DU5"/>
    <mergeCell ref="DS19:DU20"/>
    <mergeCell ref="DV4:DX5"/>
    <mergeCell ref="DV19:DX20"/>
    <mergeCell ref="DP4:DR5"/>
    <mergeCell ref="DP19:DR20"/>
    <mergeCell ref="BW19:BY20"/>
    <mergeCell ref="O19:Q20"/>
    <mergeCell ref="R19:T20"/>
    <mergeCell ref="DJ4:DL5"/>
    <mergeCell ref="U4:W5"/>
    <mergeCell ref="DA4:DC5"/>
    <mergeCell ref="CL4:CN5"/>
    <mergeCell ref="AV4:AX5"/>
    <mergeCell ref="AY4:BA5"/>
    <mergeCell ref="BB4:BD5"/>
    <mergeCell ref="BH4:BJ5"/>
    <mergeCell ref="BK4:BM5"/>
    <mergeCell ref="AS4:AU5"/>
    <mergeCell ref="BN4:BP5"/>
    <mergeCell ref="CX4:CZ5"/>
    <mergeCell ref="AP4:AR5"/>
    <mergeCell ref="R4:T5"/>
    <mergeCell ref="CI4:CK5"/>
    <mergeCell ref="CR4:CT5"/>
    <mergeCell ref="CR19:CT20"/>
    <mergeCell ref="BT4:BV5"/>
    <mergeCell ref="DJ19:DL20"/>
    <mergeCell ref="AD4:AF5"/>
    <mergeCell ref="AG4:AI5"/>
    <mergeCell ref="AM4:AO5"/>
    <mergeCell ref="BZ19:CB20"/>
    <mergeCell ref="CC19:CE20"/>
    <mergeCell ref="CF19:CH20"/>
    <mergeCell ref="FC19:FE20"/>
    <mergeCell ref="U19:W20"/>
    <mergeCell ref="X19:Z20"/>
    <mergeCell ref="AA19:AC20"/>
    <mergeCell ref="AD19:AF20"/>
    <mergeCell ref="AJ19:AL20"/>
    <mergeCell ref="AG19:AI20"/>
    <mergeCell ref="AV19:AX20"/>
    <mergeCell ref="CO19:CQ20"/>
    <mergeCell ref="CL19:CN20"/>
    <mergeCell ref="CX19:CZ20"/>
    <mergeCell ref="DD19:DF20"/>
    <mergeCell ref="DM4:DO5"/>
    <mergeCell ref="FC4:FE5"/>
    <mergeCell ref="DG4:DI5"/>
    <mergeCell ref="DD4:DF5"/>
    <mergeCell ref="CU19:CW20"/>
    <mergeCell ref="EB4:ED5"/>
    <mergeCell ref="EB19:ED20"/>
    <mergeCell ref="EK4:EM5"/>
    <mergeCell ref="EK19:EM20"/>
    <mergeCell ref="EZ4:FB5"/>
    <mergeCell ref="EZ19:FB20"/>
    <mergeCell ref="EW4:EY5"/>
    <mergeCell ref="EW19:EY20"/>
    <mergeCell ref="ET19:EV20"/>
    <mergeCell ref="EN4:EP5"/>
    <mergeCell ref="EQ4:ES5"/>
    <mergeCell ref="EQ19:ES20"/>
    <mergeCell ref="ET4:EV5"/>
    <mergeCell ref="EE4:EG5"/>
    <mergeCell ref="EE19:EG20"/>
    <mergeCell ref="GD4:GF5"/>
    <mergeCell ref="GD19:GF20"/>
    <mergeCell ref="FI4:FK5"/>
    <mergeCell ref="FI19:FK20"/>
    <mergeCell ref="FF4:FH5"/>
    <mergeCell ref="FF19:FH20"/>
    <mergeCell ref="EN19:EP20"/>
    <mergeCell ref="EH4:EJ5"/>
    <mergeCell ref="EH19:EJ20"/>
    <mergeCell ref="GA4:GC5"/>
    <mergeCell ref="GA19:GC20"/>
    <mergeCell ref="FX4:FZ5"/>
    <mergeCell ref="FX19:FZ20"/>
    <mergeCell ref="FU4:FW5"/>
    <mergeCell ref="FU19:FW20"/>
    <mergeCell ref="FR4:FT5"/>
    <mergeCell ref="FR19:FT20"/>
    <mergeCell ref="FO4:FQ5"/>
    <mergeCell ref="FO19:FQ20"/>
  </mergeCells>
  <phoneticPr fontId="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GI48"/>
  <sheetViews>
    <sheetView showGridLines="0" topLeftCell="A19" zoomScaleNormal="100" workbookViewId="0">
      <pane xSplit="2" topLeftCell="GB1" activePane="topRight" state="frozen"/>
      <selection pane="topRight" activeCell="GH34" sqref="GH34"/>
    </sheetView>
  </sheetViews>
  <sheetFormatPr defaultRowHeight="15" x14ac:dyDescent="0.25"/>
  <cols>
    <col min="1" max="1" width="3.140625" customWidth="1"/>
    <col min="2" max="2" width="19.5703125" bestFit="1" customWidth="1"/>
    <col min="3" max="95" width="12.7109375" customWidth="1"/>
    <col min="96" max="96" width="12.28515625" customWidth="1"/>
    <col min="97" max="97" width="13" customWidth="1"/>
    <col min="98" max="98" width="12.85546875" customWidth="1"/>
    <col min="99" max="101" width="11" bestFit="1" customWidth="1"/>
    <col min="102" max="104" width="11" customWidth="1"/>
    <col min="105" max="107" width="11" bestFit="1" customWidth="1"/>
    <col min="108" max="108" width="12.28515625" customWidth="1"/>
    <col min="109" max="109" width="10.7109375" customWidth="1"/>
    <col min="110" max="110" width="11.140625" customWidth="1"/>
    <col min="111" max="111" width="12.7109375" customWidth="1"/>
    <col min="112" max="112" width="11.5703125" customWidth="1"/>
    <col min="113" max="113" width="11.42578125" customWidth="1"/>
    <col min="114" max="122" width="11.7109375" customWidth="1"/>
    <col min="123" max="123" width="11.140625" bestFit="1" customWidth="1"/>
    <col min="124" max="124" width="12" customWidth="1"/>
    <col min="125" max="131" width="11.7109375" customWidth="1"/>
    <col min="132" max="134" width="11.28515625" bestFit="1" customWidth="1"/>
    <col min="135" max="140" width="11" bestFit="1" customWidth="1"/>
    <col min="141" max="157" width="11.28515625" bestFit="1" customWidth="1"/>
    <col min="158" max="158" width="11.5703125" bestFit="1" customWidth="1"/>
    <col min="159" max="169" width="11.28515625" bestFit="1" customWidth="1"/>
    <col min="170" max="170" width="11.5703125" bestFit="1" customWidth="1"/>
    <col min="171" max="179" width="11.28515625" bestFit="1" customWidth="1"/>
    <col min="180" max="182" width="11.28515625" customWidth="1"/>
    <col min="183" max="185" width="11.28515625" bestFit="1" customWidth="1"/>
    <col min="186" max="191" width="11.28515625" style="162" customWidth="1"/>
  </cols>
  <sheetData>
    <row r="1" spans="2:191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191" ht="16.899999999999999" customHeight="1" thickTop="1" thickBot="1" x14ac:dyDescent="0.3">
      <c r="B2" s="95"/>
      <c r="C2" s="96" t="s">
        <v>0</v>
      </c>
      <c r="D2" s="97" t="s">
        <v>1</v>
      </c>
      <c r="E2" s="97" t="s">
        <v>2</v>
      </c>
      <c r="F2" s="96" t="s">
        <v>3</v>
      </c>
      <c r="G2" s="97" t="s">
        <v>4</v>
      </c>
      <c r="H2" s="97" t="s">
        <v>5</v>
      </c>
      <c r="I2" s="96" t="s">
        <v>6</v>
      </c>
      <c r="J2" s="97" t="s">
        <v>7</v>
      </c>
      <c r="K2" s="97" t="s">
        <v>8</v>
      </c>
      <c r="L2" s="96" t="s">
        <v>9</v>
      </c>
      <c r="M2" s="97" t="s">
        <v>10</v>
      </c>
      <c r="N2" s="97" t="s">
        <v>11</v>
      </c>
      <c r="O2" s="96" t="s">
        <v>12</v>
      </c>
      <c r="P2" s="97" t="s">
        <v>13</v>
      </c>
      <c r="Q2" s="97" t="s">
        <v>14</v>
      </c>
      <c r="R2" s="96" t="s">
        <v>15</v>
      </c>
      <c r="S2" s="97" t="s">
        <v>16</v>
      </c>
      <c r="T2" s="97" t="s">
        <v>17</v>
      </c>
      <c r="U2" s="96" t="s">
        <v>18</v>
      </c>
      <c r="V2" s="97" t="s">
        <v>19</v>
      </c>
      <c r="W2" s="97" t="s">
        <v>20</v>
      </c>
      <c r="X2" s="96" t="s">
        <v>21</v>
      </c>
      <c r="Y2" s="97" t="s">
        <v>22</v>
      </c>
      <c r="Z2" s="97" t="s">
        <v>23</v>
      </c>
      <c r="AA2" s="96" t="s">
        <v>24</v>
      </c>
      <c r="AB2" s="97" t="s">
        <v>25</v>
      </c>
      <c r="AC2" s="97" t="s">
        <v>26</v>
      </c>
      <c r="AD2" s="96" t="s">
        <v>27</v>
      </c>
      <c r="AE2" s="97" t="s">
        <v>28</v>
      </c>
      <c r="AF2" s="97" t="s">
        <v>29</v>
      </c>
      <c r="AG2" s="96" t="s">
        <v>30</v>
      </c>
      <c r="AH2" s="98" t="s">
        <v>31</v>
      </c>
      <c r="AI2" s="97" t="s">
        <v>32</v>
      </c>
      <c r="AJ2" s="99" t="s">
        <v>67</v>
      </c>
      <c r="AK2" s="97" t="s">
        <v>68</v>
      </c>
      <c r="AL2" s="97" t="s">
        <v>69</v>
      </c>
      <c r="AM2" s="100" t="s">
        <v>36</v>
      </c>
      <c r="AN2" s="101" t="s">
        <v>37</v>
      </c>
      <c r="AO2" s="102" t="s">
        <v>38</v>
      </c>
      <c r="AP2" s="103" t="s">
        <v>39</v>
      </c>
      <c r="AQ2" s="101" t="s">
        <v>40</v>
      </c>
      <c r="AR2" s="102" t="s">
        <v>41</v>
      </c>
      <c r="AS2" s="103" t="s">
        <v>42</v>
      </c>
      <c r="AT2" s="101" t="s">
        <v>43</v>
      </c>
      <c r="AU2" s="102" t="s">
        <v>44</v>
      </c>
      <c r="AV2" s="104">
        <v>40452</v>
      </c>
      <c r="AW2" s="105">
        <v>40483</v>
      </c>
      <c r="AX2" s="105">
        <v>40513</v>
      </c>
      <c r="AY2" s="104">
        <v>40544</v>
      </c>
      <c r="AZ2" s="105">
        <v>40575</v>
      </c>
      <c r="BA2" s="105">
        <v>40603</v>
      </c>
      <c r="BB2" s="104">
        <v>40634</v>
      </c>
      <c r="BC2" s="105">
        <v>40664</v>
      </c>
      <c r="BD2" s="105">
        <v>40695</v>
      </c>
      <c r="BE2" s="104">
        <v>40725</v>
      </c>
      <c r="BF2" s="105">
        <v>40756</v>
      </c>
      <c r="BG2" s="105">
        <v>40787</v>
      </c>
      <c r="BH2" s="104">
        <v>40817</v>
      </c>
      <c r="BI2" s="105">
        <v>40848</v>
      </c>
      <c r="BJ2" s="105">
        <v>40878</v>
      </c>
      <c r="BK2" s="104">
        <v>40909</v>
      </c>
      <c r="BL2" s="105">
        <v>40940</v>
      </c>
      <c r="BM2" s="105">
        <v>40969</v>
      </c>
      <c r="BN2" s="104">
        <v>41000</v>
      </c>
      <c r="BO2" s="105">
        <v>41030</v>
      </c>
      <c r="BP2" s="105">
        <v>41061</v>
      </c>
      <c r="BQ2" s="104">
        <v>41091</v>
      </c>
      <c r="BR2" s="105">
        <v>41122</v>
      </c>
      <c r="BS2" s="105">
        <v>41153</v>
      </c>
      <c r="BT2" s="104">
        <v>41183</v>
      </c>
      <c r="BU2" s="105">
        <v>41214</v>
      </c>
      <c r="BV2" s="106">
        <v>41244</v>
      </c>
      <c r="BW2" s="104">
        <v>41275</v>
      </c>
      <c r="BX2" s="105">
        <v>41306</v>
      </c>
      <c r="BY2" s="106">
        <v>41334</v>
      </c>
      <c r="BZ2" s="104">
        <v>41365</v>
      </c>
      <c r="CA2" s="105">
        <v>41395</v>
      </c>
      <c r="CB2" s="106">
        <v>41426</v>
      </c>
      <c r="CC2" s="104">
        <v>41456</v>
      </c>
      <c r="CD2" s="105">
        <v>41487</v>
      </c>
      <c r="CE2" s="106">
        <v>41518</v>
      </c>
      <c r="CF2" s="104">
        <v>41548</v>
      </c>
      <c r="CG2" s="105">
        <v>41579</v>
      </c>
      <c r="CH2" s="106">
        <v>41609</v>
      </c>
      <c r="CI2" s="10">
        <v>41640</v>
      </c>
      <c r="CJ2" s="11">
        <v>41671</v>
      </c>
      <c r="CK2" s="12">
        <v>41699</v>
      </c>
      <c r="CL2" s="10">
        <v>41730</v>
      </c>
      <c r="CM2" s="11">
        <v>41760</v>
      </c>
      <c r="CN2" s="12">
        <v>41791</v>
      </c>
      <c r="CO2" s="10">
        <v>41821</v>
      </c>
      <c r="CP2" s="11">
        <v>41852</v>
      </c>
      <c r="CQ2" s="12">
        <v>41883</v>
      </c>
      <c r="CR2" s="10">
        <v>41913</v>
      </c>
      <c r="CS2" s="11">
        <v>41944</v>
      </c>
      <c r="CT2" s="12">
        <v>41974</v>
      </c>
      <c r="CU2" s="10">
        <v>42005</v>
      </c>
      <c r="CV2" s="11">
        <v>42036</v>
      </c>
      <c r="CW2" s="12">
        <v>42064</v>
      </c>
      <c r="CX2" s="10">
        <v>42095</v>
      </c>
      <c r="CY2" s="11">
        <v>42125</v>
      </c>
      <c r="CZ2" s="12">
        <v>42156</v>
      </c>
      <c r="DA2" s="10">
        <v>42186</v>
      </c>
      <c r="DB2" s="11">
        <v>42217</v>
      </c>
      <c r="DC2" s="13">
        <v>42248</v>
      </c>
      <c r="DD2" s="10">
        <v>42278</v>
      </c>
      <c r="DE2" s="11">
        <v>42309</v>
      </c>
      <c r="DF2" s="13">
        <v>42339</v>
      </c>
      <c r="DG2" s="10">
        <v>42370</v>
      </c>
      <c r="DH2" s="11">
        <v>42401</v>
      </c>
      <c r="DI2" s="13">
        <v>42430</v>
      </c>
      <c r="DJ2" s="138">
        <v>42461</v>
      </c>
      <c r="DK2" s="139">
        <v>42491</v>
      </c>
      <c r="DL2" s="140">
        <v>42522</v>
      </c>
      <c r="DM2" s="138">
        <v>42552</v>
      </c>
      <c r="DN2" s="139">
        <v>42583</v>
      </c>
      <c r="DO2" s="140">
        <v>42614</v>
      </c>
      <c r="DP2" s="138">
        <v>42644</v>
      </c>
      <c r="DQ2" s="139">
        <v>42675</v>
      </c>
      <c r="DR2" s="140">
        <v>42705</v>
      </c>
      <c r="DS2" s="138">
        <v>42736</v>
      </c>
      <c r="DT2" s="139">
        <v>42767</v>
      </c>
      <c r="DU2" s="140">
        <v>42795</v>
      </c>
      <c r="DV2" s="138">
        <v>42826</v>
      </c>
      <c r="DW2" s="139">
        <v>42856</v>
      </c>
      <c r="DX2" s="140">
        <v>42887</v>
      </c>
      <c r="DY2" s="138">
        <v>42917</v>
      </c>
      <c r="DZ2" s="139">
        <v>42948</v>
      </c>
      <c r="EA2" s="140">
        <v>42979</v>
      </c>
      <c r="EB2" s="138">
        <v>43009</v>
      </c>
      <c r="EC2" s="139">
        <v>43040</v>
      </c>
      <c r="ED2" s="140">
        <v>43070</v>
      </c>
      <c r="EE2" s="181">
        <v>43101</v>
      </c>
      <c r="EF2" s="182">
        <v>43132</v>
      </c>
      <c r="EG2" s="183">
        <v>43160</v>
      </c>
      <c r="EH2" s="183">
        <v>43191</v>
      </c>
      <c r="EI2" s="183">
        <v>43221</v>
      </c>
      <c r="EJ2" s="183">
        <v>43252</v>
      </c>
      <c r="EK2" s="191">
        <v>43282</v>
      </c>
      <c r="EL2" s="191">
        <v>43313</v>
      </c>
      <c r="EM2" s="191">
        <v>43344</v>
      </c>
      <c r="EN2" s="183">
        <v>43374</v>
      </c>
      <c r="EO2" s="183">
        <v>43405</v>
      </c>
      <c r="EP2" s="183">
        <v>43435</v>
      </c>
      <c r="EQ2" s="183">
        <v>43466</v>
      </c>
      <c r="ER2" s="183">
        <v>43497</v>
      </c>
      <c r="ES2" s="183">
        <v>43525</v>
      </c>
      <c r="ET2" s="183">
        <v>43556</v>
      </c>
      <c r="EU2" s="183">
        <v>43586</v>
      </c>
      <c r="EV2" s="183">
        <v>43617</v>
      </c>
      <c r="EW2" s="183">
        <v>43647</v>
      </c>
      <c r="EX2" s="183">
        <v>43678</v>
      </c>
      <c r="EY2" s="183">
        <v>43709</v>
      </c>
      <c r="EZ2" s="183">
        <v>43739</v>
      </c>
      <c r="FA2" s="183">
        <v>43770</v>
      </c>
      <c r="FB2" s="183">
        <v>43800</v>
      </c>
      <c r="FC2" s="183">
        <v>43831</v>
      </c>
      <c r="FD2" s="183">
        <v>43862</v>
      </c>
      <c r="FE2" s="183">
        <v>43891</v>
      </c>
      <c r="FF2" s="183">
        <v>43922</v>
      </c>
      <c r="FG2" s="183">
        <v>43952</v>
      </c>
      <c r="FH2" s="183">
        <v>43983</v>
      </c>
      <c r="FI2" s="183">
        <v>44013</v>
      </c>
      <c r="FJ2" s="183">
        <v>44044</v>
      </c>
      <c r="FK2" s="183">
        <v>44075</v>
      </c>
      <c r="FL2" s="219">
        <v>44105</v>
      </c>
      <c r="FM2" s="219">
        <v>44136</v>
      </c>
      <c r="FN2" s="219">
        <v>44166</v>
      </c>
      <c r="FO2" s="219">
        <v>44197</v>
      </c>
      <c r="FP2" s="219">
        <v>44228</v>
      </c>
      <c r="FQ2" s="219">
        <v>44256</v>
      </c>
      <c r="FR2" s="183">
        <v>44287</v>
      </c>
      <c r="FS2" s="183">
        <v>44317</v>
      </c>
      <c r="FT2" s="183">
        <v>44348</v>
      </c>
      <c r="FU2" s="219">
        <v>44378</v>
      </c>
      <c r="FV2" s="219">
        <v>44409</v>
      </c>
      <c r="FW2" s="219">
        <v>44440</v>
      </c>
      <c r="FX2" s="219">
        <v>44470</v>
      </c>
      <c r="FY2" s="219">
        <v>44501</v>
      </c>
      <c r="FZ2" s="219">
        <v>44531</v>
      </c>
      <c r="GA2" s="219">
        <v>44562</v>
      </c>
      <c r="GB2" s="219">
        <v>44593</v>
      </c>
      <c r="GC2" s="219">
        <v>44621</v>
      </c>
      <c r="GD2" s="183">
        <v>44652</v>
      </c>
      <c r="GE2" s="183">
        <v>44682</v>
      </c>
      <c r="GF2" s="183">
        <v>44713</v>
      </c>
      <c r="GG2" s="183">
        <v>44743</v>
      </c>
      <c r="GH2" s="183">
        <v>44774</v>
      </c>
      <c r="GI2" s="183">
        <v>44805</v>
      </c>
    </row>
    <row r="3" spans="2:191" ht="16.5" customHeight="1" thickBot="1" x14ac:dyDescent="0.3">
      <c r="B3" s="14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9"/>
      <c r="AK3" s="109"/>
      <c r="AL3" s="109"/>
      <c r="AM3" s="110"/>
      <c r="AN3" s="111"/>
      <c r="AO3" s="110"/>
      <c r="AP3" s="110"/>
      <c r="AQ3" s="111"/>
      <c r="AR3" s="110"/>
      <c r="AS3" s="110"/>
      <c r="AT3" s="111"/>
      <c r="AU3" s="110"/>
      <c r="AV3" s="110"/>
      <c r="AW3" s="112"/>
      <c r="AX3" s="110"/>
      <c r="AY3" s="110"/>
      <c r="AZ3" s="112"/>
      <c r="BA3" s="110"/>
      <c r="BB3" s="110"/>
      <c r="BC3" s="112"/>
      <c r="BD3" s="110"/>
      <c r="BE3" s="110"/>
      <c r="BF3" s="112"/>
      <c r="BG3" s="110"/>
      <c r="BH3" s="110"/>
      <c r="BI3" s="112"/>
      <c r="BJ3" s="110"/>
      <c r="BK3" s="110"/>
      <c r="BL3" s="112"/>
      <c r="BM3" s="110"/>
      <c r="BN3" s="110"/>
      <c r="BO3" s="112"/>
      <c r="BP3" s="110"/>
      <c r="BQ3" s="110"/>
      <c r="BR3" s="112"/>
      <c r="BS3" s="110"/>
      <c r="BT3" s="110"/>
      <c r="BU3" s="112"/>
      <c r="BV3" s="113"/>
      <c r="BW3" s="110"/>
      <c r="BX3" s="112"/>
      <c r="BY3" s="113"/>
      <c r="BZ3" s="110"/>
      <c r="CA3" s="112"/>
      <c r="CB3" s="113"/>
      <c r="CC3" s="110"/>
      <c r="CD3" s="112"/>
      <c r="CE3" s="113"/>
      <c r="CF3" s="110"/>
      <c r="CG3" s="112"/>
      <c r="CH3" s="113"/>
      <c r="CI3" s="110"/>
      <c r="CJ3" s="112"/>
      <c r="CK3" s="113"/>
      <c r="CL3" s="110"/>
      <c r="CM3" s="112"/>
      <c r="CN3" s="113"/>
      <c r="CO3" s="110"/>
      <c r="CP3" s="112"/>
      <c r="CQ3" s="113"/>
      <c r="CR3" s="110"/>
      <c r="CS3" s="112"/>
      <c r="CT3" s="113"/>
      <c r="CU3" s="110"/>
      <c r="CV3" s="112"/>
      <c r="CW3" s="113"/>
      <c r="CX3" s="110"/>
      <c r="CY3" s="112"/>
      <c r="CZ3" s="113"/>
      <c r="DA3" s="110"/>
      <c r="DB3" s="112"/>
      <c r="DC3" s="113"/>
      <c r="DD3" s="110"/>
      <c r="DE3" s="112"/>
      <c r="DF3" s="113"/>
      <c r="DG3" s="110"/>
      <c r="DH3" s="112"/>
      <c r="DI3" s="113"/>
      <c r="DJ3" s="110"/>
      <c r="DK3" s="112"/>
      <c r="DL3" s="113"/>
      <c r="DM3" s="110"/>
      <c r="DN3" s="112"/>
      <c r="DO3" s="113"/>
      <c r="DP3" s="110"/>
      <c r="DQ3" s="112"/>
      <c r="DR3" s="113"/>
      <c r="DS3" s="110"/>
      <c r="DT3" s="112"/>
      <c r="DU3" s="113"/>
      <c r="DV3" s="110"/>
      <c r="DW3" s="112"/>
      <c r="DX3" s="113"/>
      <c r="DY3" s="110"/>
      <c r="DZ3" s="112"/>
      <c r="EA3" s="113"/>
      <c r="EB3" s="110"/>
      <c r="EC3" s="112"/>
      <c r="ED3" s="113"/>
      <c r="EE3" s="184"/>
      <c r="EF3" s="185"/>
      <c r="EG3" s="186"/>
      <c r="EH3" s="184"/>
      <c r="EI3" s="185"/>
      <c r="EJ3" s="186"/>
      <c r="EK3" s="110"/>
      <c r="EL3" s="112"/>
      <c r="EM3" s="113"/>
      <c r="EN3" s="184"/>
      <c r="EO3" s="185"/>
      <c r="EP3" s="186"/>
      <c r="EQ3" s="184"/>
      <c r="ER3" s="185"/>
      <c r="ES3" s="186"/>
      <c r="ET3" s="184"/>
      <c r="EU3" s="185"/>
      <c r="EV3" s="186"/>
      <c r="EW3" s="184"/>
      <c r="EX3" s="185"/>
      <c r="EY3" s="186"/>
      <c r="EZ3" s="184"/>
      <c r="FA3" s="185"/>
      <c r="FB3" s="186"/>
      <c r="FC3" s="184"/>
      <c r="FD3" s="185"/>
      <c r="FE3" s="186"/>
      <c r="FF3" s="184"/>
      <c r="FG3" s="185"/>
      <c r="FH3" s="186"/>
      <c r="FI3" s="184"/>
      <c r="FJ3" s="185"/>
      <c r="FK3" s="186"/>
      <c r="FL3" s="184"/>
      <c r="FM3" s="185"/>
      <c r="FN3" s="186"/>
      <c r="FO3" s="184"/>
      <c r="FP3" s="185"/>
      <c r="FQ3" s="186"/>
      <c r="FR3" s="184"/>
      <c r="FS3" s="185"/>
      <c r="FT3" s="186"/>
      <c r="FU3" s="184"/>
      <c r="FV3" s="185"/>
      <c r="FW3" s="186"/>
      <c r="FX3" s="184"/>
      <c r="FY3" s="185"/>
      <c r="FZ3" s="186"/>
      <c r="GA3" s="184"/>
      <c r="GB3" s="185"/>
      <c r="GC3" s="186"/>
      <c r="GD3" s="166"/>
      <c r="GE3" s="167"/>
      <c r="GF3" s="168"/>
      <c r="GG3" s="166"/>
      <c r="GH3" s="167"/>
      <c r="GI3" s="168"/>
    </row>
    <row r="4" spans="2:191" ht="15.75" customHeight="1" x14ac:dyDescent="0.25">
      <c r="B4" s="14" t="s">
        <v>45</v>
      </c>
      <c r="C4" s="258" t="s">
        <v>70</v>
      </c>
      <c r="D4" s="259"/>
      <c r="E4" s="260"/>
      <c r="F4" s="258" t="s">
        <v>70</v>
      </c>
      <c r="G4" s="259"/>
      <c r="H4" s="260"/>
      <c r="I4" s="258" t="s">
        <v>70</v>
      </c>
      <c r="J4" s="259"/>
      <c r="K4" s="260"/>
      <c r="L4" s="258" t="s">
        <v>70</v>
      </c>
      <c r="M4" s="259"/>
      <c r="N4" s="260"/>
      <c r="O4" s="258" t="s">
        <v>70</v>
      </c>
      <c r="P4" s="259"/>
      <c r="Q4" s="260"/>
      <c r="R4" s="258" t="s">
        <v>70</v>
      </c>
      <c r="S4" s="259"/>
      <c r="T4" s="260"/>
      <c r="U4" s="258" t="s">
        <v>70</v>
      </c>
      <c r="V4" s="259"/>
      <c r="W4" s="260"/>
      <c r="X4" s="258" t="s">
        <v>70</v>
      </c>
      <c r="Y4" s="259"/>
      <c r="Z4" s="260"/>
      <c r="AA4" s="258" t="s">
        <v>70</v>
      </c>
      <c r="AB4" s="259"/>
      <c r="AC4" s="260"/>
      <c r="AD4" s="258" t="s">
        <v>70</v>
      </c>
      <c r="AE4" s="259"/>
      <c r="AF4" s="260"/>
      <c r="AG4" s="258" t="s">
        <v>70</v>
      </c>
      <c r="AH4" s="259"/>
      <c r="AI4" s="260"/>
      <c r="AJ4" s="258" t="s">
        <v>70</v>
      </c>
      <c r="AK4" s="259"/>
      <c r="AL4" s="260"/>
      <c r="AM4" s="253" t="s">
        <v>70</v>
      </c>
      <c r="AN4" s="253"/>
      <c r="AO4" s="250"/>
      <c r="AP4" s="253" t="s">
        <v>70</v>
      </c>
      <c r="AQ4" s="253"/>
      <c r="AR4" s="250"/>
      <c r="AS4" s="253" t="s">
        <v>70</v>
      </c>
      <c r="AT4" s="253"/>
      <c r="AU4" s="250"/>
      <c r="AV4" s="253" t="s">
        <v>70</v>
      </c>
      <c r="AW4" s="253"/>
      <c r="AX4" s="250"/>
      <c r="AY4" s="253" t="s">
        <v>70</v>
      </c>
      <c r="AZ4" s="253"/>
      <c r="BA4" s="250"/>
      <c r="BB4" s="253" t="s">
        <v>70</v>
      </c>
      <c r="BC4" s="253"/>
      <c r="BD4" s="250"/>
      <c r="BE4" s="253" t="s">
        <v>70</v>
      </c>
      <c r="BF4" s="253"/>
      <c r="BG4" s="250"/>
      <c r="BH4" s="253" t="s">
        <v>70</v>
      </c>
      <c r="BI4" s="253"/>
      <c r="BJ4" s="250"/>
      <c r="BK4" s="253" t="s">
        <v>70</v>
      </c>
      <c r="BL4" s="253"/>
      <c r="BM4" s="250"/>
      <c r="BN4" s="253" t="s">
        <v>70</v>
      </c>
      <c r="BO4" s="253"/>
      <c r="BP4" s="250"/>
      <c r="BQ4" s="253" t="s">
        <v>70</v>
      </c>
      <c r="BR4" s="253"/>
      <c r="BS4" s="250"/>
      <c r="BT4" s="253" t="s">
        <v>70</v>
      </c>
      <c r="BU4" s="253"/>
      <c r="BV4" s="250"/>
      <c r="BW4" s="253" t="s">
        <v>70</v>
      </c>
      <c r="BX4" s="253"/>
      <c r="BY4" s="250"/>
      <c r="BZ4" s="253" t="s">
        <v>70</v>
      </c>
      <c r="CA4" s="253"/>
      <c r="CB4" s="250"/>
      <c r="CC4" s="253" t="s">
        <v>70</v>
      </c>
      <c r="CD4" s="253"/>
      <c r="CE4" s="250"/>
      <c r="CF4" s="253" t="s">
        <v>70</v>
      </c>
      <c r="CG4" s="253"/>
      <c r="CH4" s="250"/>
      <c r="CI4" s="253" t="s">
        <v>70</v>
      </c>
      <c r="CJ4" s="253"/>
      <c r="CK4" s="250"/>
      <c r="CL4" s="253" t="s">
        <v>70</v>
      </c>
      <c r="CM4" s="253"/>
      <c r="CN4" s="250"/>
      <c r="CO4" s="253" t="s">
        <v>70</v>
      </c>
      <c r="CP4" s="253"/>
      <c r="CQ4" s="250"/>
      <c r="CR4" s="253" t="s">
        <v>70</v>
      </c>
      <c r="CS4" s="253"/>
      <c r="CT4" s="250"/>
      <c r="CU4" s="253" t="s">
        <v>70</v>
      </c>
      <c r="CV4" s="253"/>
      <c r="CW4" s="250"/>
      <c r="CX4" s="253" t="s">
        <v>70</v>
      </c>
      <c r="CY4" s="253"/>
      <c r="CZ4" s="250"/>
      <c r="DA4" s="253" t="s">
        <v>70</v>
      </c>
      <c r="DB4" s="253"/>
      <c r="DC4" s="250"/>
      <c r="DD4" s="253" t="s">
        <v>70</v>
      </c>
      <c r="DE4" s="253"/>
      <c r="DF4" s="250"/>
      <c r="DG4" s="253" t="s">
        <v>70</v>
      </c>
      <c r="DH4" s="253"/>
      <c r="DI4" s="250"/>
      <c r="DJ4" s="253" t="s">
        <v>70</v>
      </c>
      <c r="DK4" s="253"/>
      <c r="DL4" s="250"/>
      <c r="DM4" s="253" t="s">
        <v>70</v>
      </c>
      <c r="DN4" s="253"/>
      <c r="DO4" s="250"/>
      <c r="DP4" s="253" t="s">
        <v>70</v>
      </c>
      <c r="DQ4" s="253"/>
      <c r="DR4" s="250"/>
      <c r="DS4" s="253" t="s">
        <v>70</v>
      </c>
      <c r="DT4" s="253"/>
      <c r="DU4" s="250"/>
      <c r="DV4" s="253" t="s">
        <v>70</v>
      </c>
      <c r="DW4" s="253"/>
      <c r="DX4" s="250"/>
      <c r="DY4" s="253" t="s">
        <v>70</v>
      </c>
      <c r="DZ4" s="253"/>
      <c r="EA4" s="250"/>
      <c r="EB4" s="253" t="s">
        <v>70</v>
      </c>
      <c r="EC4" s="253"/>
      <c r="ED4" s="250"/>
      <c r="EE4" s="253" t="s">
        <v>70</v>
      </c>
      <c r="EF4" s="253"/>
      <c r="EG4" s="250"/>
      <c r="EH4" s="253" t="s">
        <v>70</v>
      </c>
      <c r="EI4" s="253"/>
      <c r="EJ4" s="250"/>
      <c r="EK4" s="253" t="s">
        <v>70</v>
      </c>
      <c r="EL4" s="253"/>
      <c r="EM4" s="250"/>
      <c r="EN4" s="253" t="s">
        <v>70</v>
      </c>
      <c r="EO4" s="253"/>
      <c r="EP4" s="250"/>
      <c r="EQ4" s="253" t="s">
        <v>70</v>
      </c>
      <c r="ER4" s="253"/>
      <c r="ES4" s="250"/>
      <c r="ET4" s="253" t="s">
        <v>70</v>
      </c>
      <c r="EU4" s="253"/>
      <c r="EV4" s="250"/>
      <c r="EW4" s="253" t="s">
        <v>70</v>
      </c>
      <c r="EX4" s="253"/>
      <c r="EY4" s="250"/>
      <c r="EZ4" s="253" t="s">
        <v>70</v>
      </c>
      <c r="FA4" s="253"/>
      <c r="FB4" s="250"/>
      <c r="FC4" s="253" t="s">
        <v>70</v>
      </c>
      <c r="FD4" s="253"/>
      <c r="FE4" s="250"/>
      <c r="FF4" s="253" t="s">
        <v>70</v>
      </c>
      <c r="FG4" s="253"/>
      <c r="FH4" s="250"/>
      <c r="FI4" s="253" t="s">
        <v>70</v>
      </c>
      <c r="FJ4" s="253"/>
      <c r="FK4" s="250"/>
      <c r="FL4" s="249" t="s">
        <v>70</v>
      </c>
      <c r="FM4" s="249"/>
      <c r="FN4" s="250"/>
      <c r="FO4" s="249" t="s">
        <v>70</v>
      </c>
      <c r="FP4" s="249"/>
      <c r="FQ4" s="250"/>
      <c r="FR4" s="253" t="s">
        <v>70</v>
      </c>
      <c r="FS4" s="253"/>
      <c r="FT4" s="250"/>
      <c r="FU4" s="249" t="s">
        <v>70</v>
      </c>
      <c r="FV4" s="249"/>
      <c r="FW4" s="250"/>
      <c r="FX4" s="249" t="s">
        <v>70</v>
      </c>
      <c r="FY4" s="249"/>
      <c r="FZ4" s="250"/>
      <c r="GA4" s="249" t="s">
        <v>70</v>
      </c>
      <c r="GB4" s="249"/>
      <c r="GC4" s="250"/>
      <c r="GD4" s="273" t="s">
        <v>70</v>
      </c>
      <c r="GE4" s="273"/>
      <c r="GF4" s="274"/>
      <c r="GG4" s="273" t="s">
        <v>70</v>
      </c>
      <c r="GH4" s="273"/>
      <c r="GI4" s="274"/>
    </row>
    <row r="5" spans="2:191" ht="16.5" thickBot="1" x14ac:dyDescent="0.3">
      <c r="B5" s="14"/>
      <c r="C5" s="261"/>
      <c r="D5" s="262"/>
      <c r="E5" s="263"/>
      <c r="F5" s="261"/>
      <c r="G5" s="262"/>
      <c r="H5" s="263"/>
      <c r="I5" s="261"/>
      <c r="J5" s="262"/>
      <c r="K5" s="263"/>
      <c r="L5" s="261"/>
      <c r="M5" s="262"/>
      <c r="N5" s="263"/>
      <c r="O5" s="261"/>
      <c r="P5" s="262"/>
      <c r="Q5" s="263"/>
      <c r="R5" s="261"/>
      <c r="S5" s="262"/>
      <c r="T5" s="263"/>
      <c r="U5" s="261"/>
      <c r="V5" s="262"/>
      <c r="W5" s="263"/>
      <c r="X5" s="261"/>
      <c r="Y5" s="262"/>
      <c r="Z5" s="263"/>
      <c r="AA5" s="261"/>
      <c r="AB5" s="262"/>
      <c r="AC5" s="263"/>
      <c r="AD5" s="261"/>
      <c r="AE5" s="262"/>
      <c r="AF5" s="263"/>
      <c r="AG5" s="261"/>
      <c r="AH5" s="262"/>
      <c r="AI5" s="263"/>
      <c r="AJ5" s="261"/>
      <c r="AK5" s="262"/>
      <c r="AL5" s="263"/>
      <c r="AM5" s="253"/>
      <c r="AN5" s="253"/>
      <c r="AO5" s="250"/>
      <c r="AP5" s="253"/>
      <c r="AQ5" s="253"/>
      <c r="AR5" s="250"/>
      <c r="AS5" s="253"/>
      <c r="AT5" s="253"/>
      <c r="AU5" s="250"/>
      <c r="AV5" s="253"/>
      <c r="AW5" s="253"/>
      <c r="AX5" s="250"/>
      <c r="AY5" s="253"/>
      <c r="AZ5" s="253"/>
      <c r="BA5" s="250"/>
      <c r="BB5" s="253"/>
      <c r="BC5" s="253"/>
      <c r="BD5" s="250"/>
      <c r="BE5" s="253"/>
      <c r="BF5" s="253"/>
      <c r="BG5" s="250"/>
      <c r="BH5" s="253"/>
      <c r="BI5" s="253"/>
      <c r="BJ5" s="250"/>
      <c r="BK5" s="253"/>
      <c r="BL5" s="253"/>
      <c r="BM5" s="250"/>
      <c r="BN5" s="253"/>
      <c r="BO5" s="253"/>
      <c r="BP5" s="250"/>
      <c r="BQ5" s="253"/>
      <c r="BR5" s="253"/>
      <c r="BS5" s="250"/>
      <c r="BT5" s="253"/>
      <c r="BU5" s="253"/>
      <c r="BV5" s="250"/>
      <c r="BW5" s="253"/>
      <c r="BX5" s="253"/>
      <c r="BY5" s="250"/>
      <c r="BZ5" s="253"/>
      <c r="CA5" s="253"/>
      <c r="CB5" s="250"/>
      <c r="CC5" s="253"/>
      <c r="CD5" s="253"/>
      <c r="CE5" s="250"/>
      <c r="CF5" s="253"/>
      <c r="CG5" s="253"/>
      <c r="CH5" s="250"/>
      <c r="CI5" s="253"/>
      <c r="CJ5" s="253"/>
      <c r="CK5" s="250"/>
      <c r="CL5" s="253"/>
      <c r="CM5" s="253"/>
      <c r="CN5" s="250"/>
      <c r="CO5" s="253"/>
      <c r="CP5" s="253"/>
      <c r="CQ5" s="250"/>
      <c r="CR5" s="253"/>
      <c r="CS5" s="253"/>
      <c r="CT5" s="250"/>
      <c r="CU5" s="253"/>
      <c r="CV5" s="253"/>
      <c r="CW5" s="250"/>
      <c r="CX5" s="253"/>
      <c r="CY5" s="253"/>
      <c r="CZ5" s="250"/>
      <c r="DA5" s="253"/>
      <c r="DB5" s="253"/>
      <c r="DC5" s="250"/>
      <c r="DD5" s="253"/>
      <c r="DE5" s="253"/>
      <c r="DF5" s="250"/>
      <c r="DG5" s="253"/>
      <c r="DH5" s="253"/>
      <c r="DI5" s="250"/>
      <c r="DJ5" s="253"/>
      <c r="DK5" s="253"/>
      <c r="DL5" s="250"/>
      <c r="DM5" s="253"/>
      <c r="DN5" s="253"/>
      <c r="DO5" s="250"/>
      <c r="DP5" s="253"/>
      <c r="DQ5" s="253"/>
      <c r="DR5" s="250"/>
      <c r="DS5" s="253"/>
      <c r="DT5" s="253"/>
      <c r="DU5" s="250"/>
      <c r="DV5" s="253"/>
      <c r="DW5" s="253"/>
      <c r="DX5" s="250"/>
      <c r="DY5" s="253"/>
      <c r="DZ5" s="253"/>
      <c r="EA5" s="250"/>
      <c r="EB5" s="253"/>
      <c r="EC5" s="253"/>
      <c r="ED5" s="250"/>
      <c r="EE5" s="253"/>
      <c r="EF5" s="253"/>
      <c r="EG5" s="250"/>
      <c r="EH5" s="253"/>
      <c r="EI5" s="253"/>
      <c r="EJ5" s="250"/>
      <c r="EK5" s="253"/>
      <c r="EL5" s="253"/>
      <c r="EM5" s="250"/>
      <c r="EN5" s="253"/>
      <c r="EO5" s="253"/>
      <c r="EP5" s="250"/>
      <c r="EQ5" s="253"/>
      <c r="ER5" s="253"/>
      <c r="ES5" s="250"/>
      <c r="ET5" s="253"/>
      <c r="EU5" s="253"/>
      <c r="EV5" s="250"/>
      <c r="EW5" s="253"/>
      <c r="EX5" s="253"/>
      <c r="EY5" s="250"/>
      <c r="EZ5" s="253"/>
      <c r="FA5" s="253"/>
      <c r="FB5" s="250"/>
      <c r="FC5" s="253"/>
      <c r="FD5" s="253"/>
      <c r="FE5" s="250"/>
      <c r="FF5" s="253"/>
      <c r="FG5" s="253"/>
      <c r="FH5" s="250"/>
      <c r="FI5" s="253"/>
      <c r="FJ5" s="253"/>
      <c r="FK5" s="250"/>
      <c r="FL5" s="249"/>
      <c r="FM5" s="249"/>
      <c r="FN5" s="250"/>
      <c r="FO5" s="249"/>
      <c r="FP5" s="249"/>
      <c r="FQ5" s="250"/>
      <c r="FR5" s="253"/>
      <c r="FS5" s="253"/>
      <c r="FT5" s="250"/>
      <c r="FU5" s="249"/>
      <c r="FV5" s="249"/>
      <c r="FW5" s="250"/>
      <c r="FX5" s="249"/>
      <c r="FY5" s="249"/>
      <c r="FZ5" s="250"/>
      <c r="GA5" s="249"/>
      <c r="GB5" s="249"/>
      <c r="GC5" s="250"/>
      <c r="GD5" s="273"/>
      <c r="GE5" s="273"/>
      <c r="GF5" s="274"/>
      <c r="GG5" s="273"/>
      <c r="GH5" s="273"/>
      <c r="GI5" s="274"/>
    </row>
    <row r="6" spans="2:191" ht="16.5" thickTop="1" x14ac:dyDescent="0.25">
      <c r="B6" s="114" t="s">
        <v>47</v>
      </c>
      <c r="C6" s="26">
        <v>25827752</v>
      </c>
      <c r="D6" s="29">
        <v>23494514</v>
      </c>
      <c r="E6" s="28">
        <v>23377326</v>
      </c>
      <c r="F6" s="26">
        <v>20504251</v>
      </c>
      <c r="G6" s="29">
        <v>18106245</v>
      </c>
      <c r="H6" s="28">
        <v>20079665</v>
      </c>
      <c r="I6" s="26">
        <v>23621361</v>
      </c>
      <c r="J6" s="29">
        <v>24375382</v>
      </c>
      <c r="K6" s="28">
        <v>23063246</v>
      </c>
      <c r="L6" s="26">
        <v>18616889</v>
      </c>
      <c r="M6" s="29">
        <v>19674022</v>
      </c>
      <c r="N6" s="28">
        <v>25577027</v>
      </c>
      <c r="O6" s="26">
        <f>6408737+32369+19834420+64864+44003+95109+134275+160823+138047+129257+518+116+1294+255</f>
        <v>27044087</v>
      </c>
      <c r="P6" s="29">
        <f>22790301+85551</f>
        <v>22875852</v>
      </c>
      <c r="Q6" s="28">
        <f>21244287+83416</f>
        <v>21327703</v>
      </c>
      <c r="R6" s="26">
        <f>20710084+97251</f>
        <v>20807335</v>
      </c>
      <c r="S6" s="29">
        <f>17156985+88858</f>
        <v>17245843</v>
      </c>
      <c r="T6" s="28">
        <f>21537400+90501</f>
        <v>21627901</v>
      </c>
      <c r="U6" s="26">
        <f>22512649+77336</f>
        <v>22589985</v>
      </c>
      <c r="V6" s="29">
        <f>24528113+76304</f>
        <v>24604417</v>
      </c>
      <c r="W6" s="28">
        <f>21247034+72634</f>
        <v>21319668</v>
      </c>
      <c r="X6" s="26">
        <f>17989401+70013</f>
        <v>18059414</v>
      </c>
      <c r="Y6" s="29">
        <f>20036388+78812</f>
        <v>20115200</v>
      </c>
      <c r="Z6" s="28">
        <f>21692049+79689</f>
        <v>21771738</v>
      </c>
      <c r="AA6" s="26">
        <f>28560094+100203</f>
        <v>28660297</v>
      </c>
      <c r="AB6" s="29">
        <f>24166501+86875</f>
        <v>24253376</v>
      </c>
      <c r="AC6" s="28">
        <f>21344326+83073</f>
        <v>21427399</v>
      </c>
      <c r="AD6" s="26">
        <f>20634616+90182</f>
        <v>20724798</v>
      </c>
      <c r="AE6" s="29">
        <f>18060847+79984</f>
        <v>18140831</v>
      </c>
      <c r="AF6" s="28">
        <f>18452803+74581</f>
        <v>18527384</v>
      </c>
      <c r="AG6" s="26">
        <f>20992118+76109</f>
        <v>21068227</v>
      </c>
      <c r="AH6" s="29">
        <f>23106995+68247</f>
        <v>23175242</v>
      </c>
      <c r="AI6" s="28">
        <f>22682965+68461</f>
        <v>22751426</v>
      </c>
      <c r="AJ6" s="26">
        <f>19042774+73909</f>
        <v>19116683</v>
      </c>
      <c r="AK6" s="29">
        <f>19126248+70874</f>
        <v>19197122</v>
      </c>
      <c r="AL6" s="28">
        <f>22934410+79443</f>
        <v>23013853</v>
      </c>
      <c r="AM6" s="115">
        <v>28236831</v>
      </c>
      <c r="AN6" s="70">
        <v>21732108</v>
      </c>
      <c r="AO6" s="116">
        <v>22532730</v>
      </c>
      <c r="AP6" s="115">
        <v>19825758</v>
      </c>
      <c r="AQ6" s="70">
        <v>17394245</v>
      </c>
      <c r="AR6" s="116">
        <v>21687642</v>
      </c>
      <c r="AS6" s="115">
        <v>27845848</v>
      </c>
      <c r="AT6" s="70">
        <v>26401295</v>
      </c>
      <c r="AU6" s="116">
        <v>22698940</v>
      </c>
      <c r="AV6" s="115">
        <v>18985028</v>
      </c>
      <c r="AW6" s="70">
        <v>20448785</v>
      </c>
      <c r="AX6" s="116">
        <v>22760715</v>
      </c>
      <c r="AY6" s="115">
        <v>27094380</v>
      </c>
      <c r="AZ6" s="70">
        <v>24830457</v>
      </c>
      <c r="BA6" s="116">
        <v>23713326</v>
      </c>
      <c r="BB6" s="115">
        <v>21578490</v>
      </c>
      <c r="BC6" s="70">
        <v>18321393</v>
      </c>
      <c r="BD6" s="116">
        <v>21458701</v>
      </c>
      <c r="BE6" s="115">
        <v>25176284</v>
      </c>
      <c r="BF6" s="70">
        <v>26183293</v>
      </c>
      <c r="BG6" s="116">
        <v>22602867</v>
      </c>
      <c r="BH6" s="115">
        <v>19262109</v>
      </c>
      <c r="BI6" s="70">
        <v>20352857</v>
      </c>
      <c r="BJ6" s="116">
        <v>22724832</v>
      </c>
      <c r="BK6" s="115">
        <v>26661867</v>
      </c>
      <c r="BL6" s="70">
        <v>23662123</v>
      </c>
      <c r="BM6" s="116">
        <v>22599787</v>
      </c>
      <c r="BN6" s="115">
        <v>20639408</v>
      </c>
      <c r="BO6" s="70">
        <v>18604718</v>
      </c>
      <c r="BP6" s="116">
        <v>20040953</v>
      </c>
      <c r="BQ6" s="115">
        <v>26777567</v>
      </c>
      <c r="BR6" s="70">
        <v>27882337</v>
      </c>
      <c r="BS6" s="116">
        <v>23267030</v>
      </c>
      <c r="BT6" s="115">
        <v>18786467</v>
      </c>
      <c r="BU6" s="70">
        <v>19670635</v>
      </c>
      <c r="BV6" s="71">
        <v>24319681</v>
      </c>
      <c r="BW6" s="115">
        <f>28033416+85043</f>
        <v>28118459</v>
      </c>
      <c r="BX6" s="70">
        <f>25371130+77732</f>
        <v>25448862</v>
      </c>
      <c r="BY6" s="71">
        <v>22296848</v>
      </c>
      <c r="BZ6" s="115">
        <v>21626365</v>
      </c>
      <c r="CA6" s="70">
        <v>19037551</v>
      </c>
      <c r="CB6" s="71">
        <v>20428448</v>
      </c>
      <c r="CC6" s="115">
        <v>28443629</v>
      </c>
      <c r="CD6" s="70">
        <v>25897015</v>
      </c>
      <c r="CE6" s="71">
        <v>22945311</v>
      </c>
      <c r="CF6" s="115">
        <v>17800990</v>
      </c>
      <c r="CG6" s="70">
        <v>19615116</v>
      </c>
      <c r="CH6" s="71">
        <v>25368625</v>
      </c>
      <c r="CI6" s="115">
        <v>28781694</v>
      </c>
      <c r="CJ6" s="70">
        <v>24260094</v>
      </c>
      <c r="CK6" s="71">
        <v>24184612</v>
      </c>
      <c r="CL6" s="115">
        <v>19824978</v>
      </c>
      <c r="CM6" s="70">
        <v>18491800</v>
      </c>
      <c r="CN6" s="71">
        <v>17760353</v>
      </c>
      <c r="CO6" s="115">
        <v>18911454</v>
      </c>
      <c r="CP6" s="70">
        <v>22594333</v>
      </c>
      <c r="CQ6" s="71">
        <v>21648270</v>
      </c>
      <c r="CR6" s="115">
        <v>17264735</v>
      </c>
      <c r="CS6" s="70">
        <v>18840086.402739875</v>
      </c>
      <c r="CT6" s="71">
        <v>22251572.320679985</v>
      </c>
      <c r="CU6" s="115">
        <v>25589859</v>
      </c>
      <c r="CV6" s="70">
        <v>23725083</v>
      </c>
      <c r="CW6" s="71">
        <v>21853977</v>
      </c>
      <c r="CX6" s="69">
        <v>19459783</v>
      </c>
      <c r="CY6" s="70">
        <v>15818704</v>
      </c>
      <c r="CZ6" s="71">
        <v>19618787</v>
      </c>
      <c r="DA6" s="69">
        <v>21050260</v>
      </c>
      <c r="DB6" s="70">
        <v>22464976</v>
      </c>
      <c r="DC6" s="71">
        <v>22870962</v>
      </c>
      <c r="DD6" s="69">
        <v>16552387</v>
      </c>
      <c r="DE6" s="70">
        <v>15574283</v>
      </c>
      <c r="DF6" s="71">
        <v>20059586</v>
      </c>
      <c r="DG6" s="69">
        <v>22116561</v>
      </c>
      <c r="DH6" s="70">
        <v>20838986</v>
      </c>
      <c r="DI6" s="71">
        <v>18801410</v>
      </c>
      <c r="DJ6" s="69">
        <v>18084567</v>
      </c>
      <c r="DK6" s="70">
        <v>14999973</v>
      </c>
      <c r="DL6" s="71">
        <v>18507197</v>
      </c>
      <c r="DM6" s="69">
        <v>22945911</v>
      </c>
      <c r="DN6" s="70">
        <v>24553998</v>
      </c>
      <c r="DO6" s="71">
        <v>21622813</v>
      </c>
      <c r="DP6" s="69">
        <v>16141754</v>
      </c>
      <c r="DQ6" s="70">
        <v>16268324</v>
      </c>
      <c r="DR6" s="71">
        <v>21349553</v>
      </c>
      <c r="DS6" s="69">
        <v>22665903</v>
      </c>
      <c r="DT6" s="70">
        <v>19324769</v>
      </c>
      <c r="DU6" s="71">
        <v>20484671</v>
      </c>
      <c r="DV6" s="69">
        <v>18320131</v>
      </c>
      <c r="DW6" s="70">
        <v>16436399</v>
      </c>
      <c r="DX6" s="71">
        <v>19331809</v>
      </c>
      <c r="DY6" s="69">
        <v>23734388</v>
      </c>
      <c r="DZ6" s="70">
        <v>21629522</v>
      </c>
      <c r="EA6" s="71">
        <v>18377866</v>
      </c>
      <c r="EB6" s="69">
        <v>18040283</v>
      </c>
      <c r="EC6" s="70">
        <v>16812689</v>
      </c>
      <c r="ED6" s="71">
        <v>21197386</v>
      </c>
      <c r="EE6" s="187">
        <v>27351170</v>
      </c>
      <c r="EF6" s="157">
        <v>20998594</v>
      </c>
      <c r="EG6" s="158">
        <v>19566192</v>
      </c>
      <c r="EH6" s="187">
        <v>18617580</v>
      </c>
      <c r="EI6" s="157">
        <v>16704430</v>
      </c>
      <c r="EJ6" s="158">
        <v>19187004</v>
      </c>
      <c r="EK6" s="197">
        <v>23136671</v>
      </c>
      <c r="EL6" s="70">
        <v>25089623</v>
      </c>
      <c r="EM6" s="71">
        <v>24039011</v>
      </c>
      <c r="EN6" s="187">
        <v>17584044</v>
      </c>
      <c r="EO6" s="157">
        <v>17029388</v>
      </c>
      <c r="EP6" s="158">
        <v>23199572</v>
      </c>
      <c r="EQ6" s="187">
        <v>24364741</v>
      </c>
      <c r="ER6" s="157">
        <v>22276649</v>
      </c>
      <c r="ES6" s="158">
        <v>22992274</v>
      </c>
      <c r="ET6" s="187">
        <v>18020565</v>
      </c>
      <c r="EU6" s="157">
        <v>17232618</v>
      </c>
      <c r="EV6" s="158">
        <v>17531555</v>
      </c>
      <c r="EW6" s="187">
        <v>23399804</v>
      </c>
      <c r="EX6" s="157">
        <v>26341130</v>
      </c>
      <c r="EY6" s="158">
        <v>19344737</v>
      </c>
      <c r="EZ6" s="187">
        <v>17094621</v>
      </c>
      <c r="FA6" s="157">
        <v>16604665</v>
      </c>
      <c r="FB6" s="158">
        <v>22683470</v>
      </c>
      <c r="FC6" s="187">
        <v>24904057</v>
      </c>
      <c r="FD6" s="157">
        <v>21909053</v>
      </c>
      <c r="FE6" s="158">
        <v>20507861</v>
      </c>
      <c r="FF6" s="187">
        <v>20364654</v>
      </c>
      <c r="FG6" s="157">
        <v>18447233</v>
      </c>
      <c r="FH6" s="158">
        <v>22084227</v>
      </c>
      <c r="FI6" s="187">
        <v>28351448</v>
      </c>
      <c r="FJ6" s="157">
        <v>28882955</v>
      </c>
      <c r="FK6" s="158">
        <v>21957991</v>
      </c>
      <c r="FL6" s="69">
        <v>17833629</v>
      </c>
      <c r="FM6" s="70">
        <v>19232217</v>
      </c>
      <c r="FN6" s="71">
        <v>23686770</v>
      </c>
      <c r="FO6" s="69">
        <v>26756600</v>
      </c>
      <c r="FP6" s="70">
        <v>24665151</v>
      </c>
      <c r="FQ6" s="71">
        <v>23547969</v>
      </c>
      <c r="FR6" s="187">
        <v>20698271</v>
      </c>
      <c r="FS6" s="157">
        <v>17213923</v>
      </c>
      <c r="FT6" s="158">
        <v>23205047</v>
      </c>
      <c r="FU6" s="187">
        <v>26966283</v>
      </c>
      <c r="FV6" s="157">
        <v>25564924</v>
      </c>
      <c r="FW6" s="158">
        <v>24885932</v>
      </c>
      <c r="FX6" s="187">
        <v>18020065</v>
      </c>
      <c r="FY6" s="157">
        <v>19216469</v>
      </c>
      <c r="FZ6" s="158">
        <v>23659411</v>
      </c>
      <c r="GA6" s="69">
        <v>26813403</v>
      </c>
      <c r="GB6" s="70">
        <v>26093051</v>
      </c>
      <c r="GC6" s="71">
        <v>23499769</v>
      </c>
      <c r="GD6" s="187">
        <v>20972998</v>
      </c>
      <c r="GE6" s="157">
        <v>18508268</v>
      </c>
      <c r="GF6" s="158">
        <v>21098961</v>
      </c>
      <c r="GG6" s="187">
        <v>26112132</v>
      </c>
      <c r="GH6" s="157">
        <v>29522223</v>
      </c>
      <c r="GI6" s="158">
        <v>20949686.57437792</v>
      </c>
    </row>
    <row r="7" spans="2:191" ht="15.75" x14ac:dyDescent="0.25">
      <c r="B7" s="32" t="s">
        <v>48</v>
      </c>
      <c r="C7" s="33">
        <v>743224</v>
      </c>
      <c r="D7" s="36">
        <v>749906</v>
      </c>
      <c r="E7" s="35">
        <v>764499</v>
      </c>
      <c r="F7" s="33">
        <v>587307</v>
      </c>
      <c r="G7" s="36">
        <v>426535</v>
      </c>
      <c r="H7" s="35">
        <v>397229</v>
      </c>
      <c r="I7" s="33">
        <v>407334</v>
      </c>
      <c r="J7" s="36">
        <v>429174</v>
      </c>
      <c r="K7" s="35">
        <v>406067</v>
      </c>
      <c r="L7" s="33">
        <v>354621</v>
      </c>
      <c r="M7" s="36">
        <v>403467</v>
      </c>
      <c r="N7" s="35">
        <v>682686</v>
      </c>
      <c r="O7" s="33">
        <f>316070+159181+284035+2246+2439+5712+5138+5351+1948</f>
        <v>782120</v>
      </c>
      <c r="P7" s="36">
        <v>719100</v>
      </c>
      <c r="Q7" s="35">
        <v>644378</v>
      </c>
      <c r="R7" s="33">
        <v>551844</v>
      </c>
      <c r="S7" s="36">
        <v>419740</v>
      </c>
      <c r="T7" s="35">
        <v>405388</v>
      </c>
      <c r="U7" s="33">
        <v>404873</v>
      </c>
      <c r="V7" s="36">
        <v>436692</v>
      </c>
      <c r="W7" s="35">
        <v>370735</v>
      </c>
      <c r="X7" s="33">
        <v>338793</v>
      </c>
      <c r="Y7" s="36">
        <v>424102</v>
      </c>
      <c r="Z7" s="35">
        <v>599451</v>
      </c>
      <c r="AA7" s="33">
        <v>760577</v>
      </c>
      <c r="AB7" s="36">
        <v>783370</v>
      </c>
      <c r="AC7" s="35">
        <v>635089</v>
      </c>
      <c r="AD7" s="33">
        <v>550873</v>
      </c>
      <c r="AE7" s="36">
        <v>407679</v>
      </c>
      <c r="AF7" s="35">
        <v>367919</v>
      </c>
      <c r="AG7" s="33">
        <v>379078</v>
      </c>
      <c r="AH7" s="36">
        <v>395195</v>
      </c>
      <c r="AI7" s="35">
        <v>398266</v>
      </c>
      <c r="AJ7" s="33">
        <v>360195</v>
      </c>
      <c r="AK7" s="36">
        <v>406239</v>
      </c>
      <c r="AL7" s="35">
        <v>556249</v>
      </c>
      <c r="AM7" s="75">
        <v>820136</v>
      </c>
      <c r="AN7" s="76">
        <v>687971</v>
      </c>
      <c r="AO7" s="77">
        <v>610520</v>
      </c>
      <c r="AP7" s="75">
        <v>480661</v>
      </c>
      <c r="AQ7" s="76">
        <v>373447</v>
      </c>
      <c r="AR7" s="77">
        <v>360732</v>
      </c>
      <c r="AS7" s="75">
        <v>443357</v>
      </c>
      <c r="AT7" s="76">
        <v>434225</v>
      </c>
      <c r="AU7" s="77">
        <v>378358</v>
      </c>
      <c r="AV7" s="75">
        <v>339954</v>
      </c>
      <c r="AW7" s="76">
        <v>402627</v>
      </c>
      <c r="AX7" s="77">
        <v>571589</v>
      </c>
      <c r="AY7" s="75">
        <v>736407</v>
      </c>
      <c r="AZ7" s="76">
        <v>755176</v>
      </c>
      <c r="BA7" s="77">
        <v>669797</v>
      </c>
      <c r="BB7" s="75">
        <v>559530</v>
      </c>
      <c r="BC7" s="76">
        <v>401298</v>
      </c>
      <c r="BD7" s="77">
        <v>361066</v>
      </c>
      <c r="BE7" s="75">
        <v>396172</v>
      </c>
      <c r="BF7" s="76">
        <v>415847</v>
      </c>
      <c r="BG7" s="77">
        <v>370903</v>
      </c>
      <c r="BH7" s="75">
        <v>335131</v>
      </c>
      <c r="BI7" s="76">
        <v>398788</v>
      </c>
      <c r="BJ7" s="77">
        <v>500404</v>
      </c>
      <c r="BK7" s="75">
        <v>666839</v>
      </c>
      <c r="BL7" s="76">
        <v>610279</v>
      </c>
      <c r="BM7" s="77">
        <v>581057</v>
      </c>
      <c r="BN7" s="75">
        <v>453847</v>
      </c>
      <c r="BO7" s="76">
        <v>349937</v>
      </c>
      <c r="BP7" s="77">
        <v>341680</v>
      </c>
      <c r="BQ7" s="75">
        <v>409492</v>
      </c>
      <c r="BR7" s="76">
        <v>433680</v>
      </c>
      <c r="BS7" s="77">
        <v>382429</v>
      </c>
      <c r="BT7" s="75">
        <v>321567</v>
      </c>
      <c r="BU7" s="76">
        <v>383303</v>
      </c>
      <c r="BV7" s="80">
        <v>540678</v>
      </c>
      <c r="BW7" s="75">
        <v>693711</v>
      </c>
      <c r="BX7" s="76">
        <v>683508</v>
      </c>
      <c r="BY7" s="80">
        <v>579719</v>
      </c>
      <c r="BZ7" s="75">
        <v>493628</v>
      </c>
      <c r="CA7" s="76">
        <v>367327</v>
      </c>
      <c r="CB7" s="80">
        <v>346563</v>
      </c>
      <c r="CC7" s="75">
        <v>419204</v>
      </c>
      <c r="CD7" s="76">
        <v>408525</v>
      </c>
      <c r="CE7" s="80">
        <v>356189</v>
      </c>
      <c r="CF7" s="75">
        <v>300395</v>
      </c>
      <c r="CG7" s="76">
        <v>382037</v>
      </c>
      <c r="CH7" s="80">
        <v>585249</v>
      </c>
      <c r="CI7" s="75">
        <v>746559</v>
      </c>
      <c r="CJ7" s="76">
        <v>671482</v>
      </c>
      <c r="CK7" s="80">
        <v>609358</v>
      </c>
      <c r="CL7" s="75">
        <v>504594</v>
      </c>
      <c r="CM7" s="76">
        <v>367900</v>
      </c>
      <c r="CN7" s="80">
        <v>300244</v>
      </c>
      <c r="CO7" s="75">
        <v>334013</v>
      </c>
      <c r="CP7" s="76">
        <v>318061</v>
      </c>
      <c r="CQ7" s="80">
        <v>339150</v>
      </c>
      <c r="CR7" s="75">
        <v>304091</v>
      </c>
      <c r="CS7" s="76">
        <v>305968.43157999992</v>
      </c>
      <c r="CT7" s="80">
        <v>537911.37446999992</v>
      </c>
      <c r="CU7" s="75">
        <v>652464</v>
      </c>
      <c r="CV7" s="76">
        <v>649856</v>
      </c>
      <c r="CW7" s="80">
        <v>672731</v>
      </c>
      <c r="CX7" s="79">
        <v>507136</v>
      </c>
      <c r="CY7" s="76">
        <v>386251</v>
      </c>
      <c r="CZ7" s="80">
        <v>311255</v>
      </c>
      <c r="DA7" s="79">
        <v>336049</v>
      </c>
      <c r="DB7" s="76">
        <v>330640</v>
      </c>
      <c r="DC7" s="80">
        <v>329506</v>
      </c>
      <c r="DD7" s="79">
        <v>289803</v>
      </c>
      <c r="DE7" s="76">
        <v>260480</v>
      </c>
      <c r="DF7" s="80">
        <v>416608</v>
      </c>
      <c r="DG7" s="79">
        <v>550711</v>
      </c>
      <c r="DH7" s="76">
        <v>452129</v>
      </c>
      <c r="DI7" s="80">
        <v>542755</v>
      </c>
      <c r="DJ7" s="79">
        <v>403976</v>
      </c>
      <c r="DK7" s="76">
        <v>230422</v>
      </c>
      <c r="DL7" s="80">
        <v>362003</v>
      </c>
      <c r="DM7" s="79">
        <v>331502</v>
      </c>
      <c r="DN7" s="76">
        <v>412837</v>
      </c>
      <c r="DO7" s="80">
        <v>317133</v>
      </c>
      <c r="DP7" s="79">
        <v>342704</v>
      </c>
      <c r="DQ7" s="76">
        <v>304949</v>
      </c>
      <c r="DR7" s="80">
        <v>498033</v>
      </c>
      <c r="DS7" s="79">
        <v>640798</v>
      </c>
      <c r="DT7" s="76">
        <v>495755</v>
      </c>
      <c r="DU7" s="80">
        <v>500167</v>
      </c>
      <c r="DV7" s="79">
        <v>402248</v>
      </c>
      <c r="DW7" s="76">
        <v>350015</v>
      </c>
      <c r="DX7" s="80">
        <v>308396</v>
      </c>
      <c r="DY7" s="79">
        <v>346465</v>
      </c>
      <c r="DZ7" s="76">
        <v>364676</v>
      </c>
      <c r="EA7" s="80">
        <v>308798</v>
      </c>
      <c r="EB7" s="79">
        <v>281479</v>
      </c>
      <c r="EC7" s="76">
        <v>363974</v>
      </c>
      <c r="ED7" s="80">
        <v>457076</v>
      </c>
      <c r="EE7" s="141">
        <v>694641</v>
      </c>
      <c r="EF7" s="142">
        <v>540167</v>
      </c>
      <c r="EG7" s="143">
        <v>462023</v>
      </c>
      <c r="EH7" s="141">
        <v>469497</v>
      </c>
      <c r="EI7" s="142">
        <v>334797</v>
      </c>
      <c r="EJ7" s="143">
        <v>318214</v>
      </c>
      <c r="EK7" s="81">
        <v>331689</v>
      </c>
      <c r="EL7" s="76">
        <v>391848</v>
      </c>
      <c r="EM7" s="80">
        <v>349688</v>
      </c>
      <c r="EN7" s="141">
        <v>305039</v>
      </c>
      <c r="EO7" s="142">
        <v>372801</v>
      </c>
      <c r="EP7" s="143">
        <v>517428</v>
      </c>
      <c r="EQ7" s="141">
        <v>653649</v>
      </c>
      <c r="ER7" s="142">
        <v>570542</v>
      </c>
      <c r="ES7" s="143">
        <v>520491</v>
      </c>
      <c r="ET7" s="141">
        <v>431336</v>
      </c>
      <c r="EU7" s="142">
        <v>349141</v>
      </c>
      <c r="EV7" s="143">
        <v>296053</v>
      </c>
      <c r="EW7" s="141">
        <v>363377</v>
      </c>
      <c r="EX7" s="142">
        <v>377816</v>
      </c>
      <c r="EY7" s="143">
        <v>298872</v>
      </c>
      <c r="EZ7" s="141">
        <v>286427</v>
      </c>
      <c r="FA7" s="142">
        <v>338569</v>
      </c>
      <c r="FB7" s="143">
        <v>555476</v>
      </c>
      <c r="FC7" s="141">
        <v>592365</v>
      </c>
      <c r="FD7" s="142">
        <v>553788</v>
      </c>
      <c r="FE7" s="143">
        <v>503387</v>
      </c>
      <c r="FF7" s="141">
        <v>448640</v>
      </c>
      <c r="FG7" s="142">
        <v>363148</v>
      </c>
      <c r="FH7" s="143">
        <v>355848</v>
      </c>
      <c r="FI7" s="141">
        <v>428835</v>
      </c>
      <c r="FJ7" s="142">
        <v>423286</v>
      </c>
      <c r="FK7" s="143">
        <v>345415</v>
      </c>
      <c r="FL7" s="79">
        <v>291957</v>
      </c>
      <c r="FM7" s="76">
        <v>342579</v>
      </c>
      <c r="FN7" s="80">
        <v>541176</v>
      </c>
      <c r="FO7" s="79">
        <v>612231</v>
      </c>
      <c r="FP7" s="76">
        <v>609635</v>
      </c>
      <c r="FQ7" s="80">
        <v>568255</v>
      </c>
      <c r="FR7" s="141">
        <v>489281</v>
      </c>
      <c r="FS7" s="142">
        <v>368501</v>
      </c>
      <c r="FT7" s="143">
        <v>434985</v>
      </c>
      <c r="FU7" s="141">
        <v>476656</v>
      </c>
      <c r="FV7" s="141">
        <v>448016</v>
      </c>
      <c r="FW7" s="141">
        <v>440323</v>
      </c>
      <c r="FX7" s="141">
        <v>344564</v>
      </c>
      <c r="FY7" s="142">
        <v>444543</v>
      </c>
      <c r="FZ7" s="143">
        <v>614806</v>
      </c>
      <c r="GA7" s="79">
        <v>743954</v>
      </c>
      <c r="GB7" s="76">
        <v>708613</v>
      </c>
      <c r="GC7" s="80">
        <v>670764</v>
      </c>
      <c r="GD7" s="141">
        <v>491980</v>
      </c>
      <c r="GE7" s="142">
        <v>428059</v>
      </c>
      <c r="GF7" s="143">
        <v>391771</v>
      </c>
      <c r="GG7" s="141">
        <v>468972</v>
      </c>
      <c r="GH7" s="142">
        <v>517143</v>
      </c>
      <c r="GI7" s="143">
        <v>344127.7831910149</v>
      </c>
    </row>
    <row r="8" spans="2:191" ht="15.75" x14ac:dyDescent="0.25">
      <c r="B8" s="41" t="s">
        <v>49</v>
      </c>
      <c r="C8" s="33">
        <v>2860452</v>
      </c>
      <c r="D8" s="36">
        <v>3158339</v>
      </c>
      <c r="E8" s="35">
        <v>2929248</v>
      </c>
      <c r="F8" s="33">
        <v>2238999</v>
      </c>
      <c r="G8" s="36">
        <v>1591766</v>
      </c>
      <c r="H8" s="35">
        <v>1378579</v>
      </c>
      <c r="I8" s="33">
        <v>1505123</v>
      </c>
      <c r="J8" s="36">
        <v>1450555</v>
      </c>
      <c r="K8" s="35">
        <v>1402471</v>
      </c>
      <c r="L8" s="33">
        <v>1237330</v>
      </c>
      <c r="M8" s="36">
        <v>1673720</v>
      </c>
      <c r="N8" s="35">
        <v>2806891</v>
      </c>
      <c r="O8" s="33">
        <f>1057496+1509078+297360+98046+64632+1154+7985+2140+1540+1795</f>
        <v>3041226</v>
      </c>
      <c r="P8" s="36">
        <v>2657891</v>
      </c>
      <c r="Q8" s="35">
        <v>2416524</v>
      </c>
      <c r="R8" s="33">
        <v>2120096</v>
      </c>
      <c r="S8" s="36">
        <v>1402936</v>
      </c>
      <c r="T8" s="35">
        <v>1412367</v>
      </c>
      <c r="U8" s="33">
        <v>1347475</v>
      </c>
      <c r="V8" s="36">
        <v>1459198</v>
      </c>
      <c r="W8" s="35">
        <v>1246741</v>
      </c>
      <c r="X8" s="33">
        <v>1251791</v>
      </c>
      <c r="Y8" s="36">
        <v>1716730</v>
      </c>
      <c r="Z8" s="35">
        <v>2216947</v>
      </c>
      <c r="AA8" s="33">
        <v>3110878</v>
      </c>
      <c r="AB8" s="36">
        <v>2811142</v>
      </c>
      <c r="AC8" s="35">
        <v>2313880</v>
      </c>
      <c r="AD8" s="33">
        <v>1961943</v>
      </c>
      <c r="AE8" s="36">
        <v>1271808</v>
      </c>
      <c r="AF8" s="35">
        <v>1190702</v>
      </c>
      <c r="AG8" s="33">
        <v>1252912</v>
      </c>
      <c r="AH8" s="36">
        <v>1296940</v>
      </c>
      <c r="AI8" s="35">
        <v>1222935</v>
      </c>
      <c r="AJ8" s="33">
        <v>1312956</v>
      </c>
      <c r="AK8" s="36">
        <v>1515312</v>
      </c>
      <c r="AL8" s="35">
        <v>2014825</v>
      </c>
      <c r="AM8" s="75">
        <v>2913658</v>
      </c>
      <c r="AN8" s="76">
        <v>2277204</v>
      </c>
      <c r="AO8" s="77">
        <v>2080299</v>
      </c>
      <c r="AP8" s="75">
        <v>1591014</v>
      </c>
      <c r="AQ8" s="76">
        <v>1205400</v>
      </c>
      <c r="AR8" s="77">
        <v>1189357</v>
      </c>
      <c r="AS8" s="75">
        <v>1411923</v>
      </c>
      <c r="AT8" s="76">
        <v>1290923</v>
      </c>
      <c r="AU8" s="77">
        <v>1169764</v>
      </c>
      <c r="AV8" s="75">
        <v>1131470</v>
      </c>
      <c r="AW8" s="76">
        <v>1537873</v>
      </c>
      <c r="AX8" s="77">
        <v>2009973</v>
      </c>
      <c r="AY8" s="75">
        <v>2631739</v>
      </c>
      <c r="AZ8" s="76">
        <v>2556490</v>
      </c>
      <c r="BA8" s="77">
        <v>2306875</v>
      </c>
      <c r="BB8" s="75">
        <v>1916300</v>
      </c>
      <c r="BC8" s="76">
        <v>1295370</v>
      </c>
      <c r="BD8" s="77">
        <v>1201823</v>
      </c>
      <c r="BE8" s="75">
        <v>1299405</v>
      </c>
      <c r="BF8" s="117">
        <v>1269237</v>
      </c>
      <c r="BG8" s="118">
        <v>1142556</v>
      </c>
      <c r="BH8" s="75">
        <v>1088451</v>
      </c>
      <c r="BI8" s="117">
        <v>1427506</v>
      </c>
      <c r="BJ8" s="118">
        <v>1810435</v>
      </c>
      <c r="BK8" s="75">
        <v>2382618</v>
      </c>
      <c r="BL8" s="117">
        <v>2131961</v>
      </c>
      <c r="BM8" s="118">
        <v>1943927</v>
      </c>
      <c r="BN8" s="75">
        <v>1520704</v>
      </c>
      <c r="BO8" s="117">
        <v>1202615</v>
      </c>
      <c r="BP8" s="118">
        <v>1072889</v>
      </c>
      <c r="BQ8" s="75">
        <v>1290589</v>
      </c>
      <c r="BR8" s="117">
        <v>1286733</v>
      </c>
      <c r="BS8" s="118">
        <v>1098379</v>
      </c>
      <c r="BT8" s="75">
        <v>1048499</v>
      </c>
      <c r="BU8" s="117">
        <v>1365358</v>
      </c>
      <c r="BV8" s="119">
        <v>1882385</v>
      </c>
      <c r="BW8" s="75">
        <v>2391944</v>
      </c>
      <c r="BX8" s="117">
        <v>2382310</v>
      </c>
      <c r="BY8" s="119">
        <v>1892909</v>
      </c>
      <c r="BZ8" s="75">
        <v>1714080</v>
      </c>
      <c r="CA8" s="117">
        <v>1165981</v>
      </c>
      <c r="CB8" s="119">
        <v>1045076</v>
      </c>
      <c r="CC8" s="75">
        <v>1286353</v>
      </c>
      <c r="CD8" s="117">
        <v>1136853</v>
      </c>
      <c r="CE8" s="119">
        <v>1032347</v>
      </c>
      <c r="CF8" s="75">
        <v>932568</v>
      </c>
      <c r="CG8" s="117">
        <v>1303785</v>
      </c>
      <c r="CH8" s="119">
        <v>2011740</v>
      </c>
      <c r="CI8" s="75">
        <v>2407976</v>
      </c>
      <c r="CJ8" s="117">
        <v>2156598</v>
      </c>
      <c r="CK8" s="119">
        <v>2140769</v>
      </c>
      <c r="CL8" s="75">
        <v>1552526</v>
      </c>
      <c r="CM8" s="117">
        <v>1169158</v>
      </c>
      <c r="CN8" s="119">
        <v>897036</v>
      </c>
      <c r="CO8" s="75">
        <v>742486</v>
      </c>
      <c r="CP8" s="117">
        <v>936574</v>
      </c>
      <c r="CQ8" s="119">
        <v>924111</v>
      </c>
      <c r="CR8" s="75">
        <v>886120</v>
      </c>
      <c r="CS8" s="117">
        <v>1227095.6917299998</v>
      </c>
      <c r="CT8" s="119">
        <v>1695996.9128799995</v>
      </c>
      <c r="CU8" s="75">
        <v>1971535</v>
      </c>
      <c r="CV8" s="117">
        <v>1859314</v>
      </c>
      <c r="CW8" s="119">
        <v>1724509</v>
      </c>
      <c r="CX8" s="120">
        <v>1297691</v>
      </c>
      <c r="CY8" s="117">
        <v>764757</v>
      </c>
      <c r="CZ8" s="119">
        <v>731813</v>
      </c>
      <c r="DA8" s="120">
        <v>753598</v>
      </c>
      <c r="DB8" s="117">
        <v>791927</v>
      </c>
      <c r="DC8" s="119">
        <v>749024</v>
      </c>
      <c r="DD8" s="120">
        <v>706459</v>
      </c>
      <c r="DE8" s="117">
        <v>805595</v>
      </c>
      <c r="DF8" s="119">
        <v>1120760</v>
      </c>
      <c r="DG8" s="120">
        <v>1437854</v>
      </c>
      <c r="DH8" s="117">
        <v>1358409</v>
      </c>
      <c r="DI8" s="119">
        <v>1204200</v>
      </c>
      <c r="DJ8" s="120">
        <v>1014152</v>
      </c>
      <c r="DK8" s="117">
        <v>716100</v>
      </c>
      <c r="DL8" s="119">
        <v>671736</v>
      </c>
      <c r="DM8" s="120">
        <v>754425</v>
      </c>
      <c r="DN8" s="117">
        <v>808968</v>
      </c>
      <c r="DO8" s="119">
        <v>678408</v>
      </c>
      <c r="DP8" s="120">
        <v>631015</v>
      </c>
      <c r="DQ8" s="117">
        <v>839299</v>
      </c>
      <c r="DR8" s="119">
        <v>1394642</v>
      </c>
      <c r="DS8" s="120">
        <v>1581595</v>
      </c>
      <c r="DT8" s="117">
        <v>1420054</v>
      </c>
      <c r="DU8" s="119">
        <v>1430793</v>
      </c>
      <c r="DV8" s="120">
        <v>1166528</v>
      </c>
      <c r="DW8" s="117">
        <v>849595</v>
      </c>
      <c r="DX8" s="119">
        <v>748072</v>
      </c>
      <c r="DY8" s="120">
        <v>786444</v>
      </c>
      <c r="DZ8" s="117">
        <v>738740</v>
      </c>
      <c r="EA8" s="119">
        <v>659170</v>
      </c>
      <c r="EB8" s="120">
        <v>691881</v>
      </c>
      <c r="EC8" s="117">
        <v>873997</v>
      </c>
      <c r="ED8" s="119">
        <v>1380330</v>
      </c>
      <c r="EE8" s="144">
        <v>1922166</v>
      </c>
      <c r="EF8" s="145">
        <v>1454140</v>
      </c>
      <c r="EG8" s="146">
        <v>1359010</v>
      </c>
      <c r="EH8" s="144">
        <v>1197801</v>
      </c>
      <c r="EI8" s="145">
        <v>780521</v>
      </c>
      <c r="EJ8" s="146">
        <v>685238</v>
      </c>
      <c r="EK8" s="198">
        <v>762631</v>
      </c>
      <c r="EL8" s="117">
        <v>776352</v>
      </c>
      <c r="EM8" s="119">
        <v>765362</v>
      </c>
      <c r="EN8" s="144">
        <v>706856</v>
      </c>
      <c r="EO8" s="145">
        <v>961321</v>
      </c>
      <c r="EP8" s="146">
        <v>1461854</v>
      </c>
      <c r="EQ8" s="144">
        <v>1686165</v>
      </c>
      <c r="ER8" s="145">
        <v>1600264</v>
      </c>
      <c r="ES8" s="146">
        <v>1474244</v>
      </c>
      <c r="ET8" s="144">
        <v>1070357</v>
      </c>
      <c r="EU8" s="145">
        <v>818980</v>
      </c>
      <c r="EV8" s="146">
        <v>645403</v>
      </c>
      <c r="EW8" s="144">
        <v>741981</v>
      </c>
      <c r="EX8" s="145">
        <v>790879</v>
      </c>
      <c r="EY8" s="146">
        <v>620049</v>
      </c>
      <c r="EZ8" s="144">
        <v>671509</v>
      </c>
      <c r="FA8" s="145">
        <v>950822</v>
      </c>
      <c r="FB8" s="146">
        <v>1386507</v>
      </c>
      <c r="FC8" s="144">
        <v>1549646</v>
      </c>
      <c r="FD8" s="145">
        <v>1427526</v>
      </c>
      <c r="FE8" s="146">
        <v>1245096</v>
      </c>
      <c r="FF8" s="144">
        <v>1081865</v>
      </c>
      <c r="FG8" s="145">
        <v>841410</v>
      </c>
      <c r="FH8" s="146">
        <v>720074</v>
      </c>
      <c r="FI8" s="144">
        <v>811678</v>
      </c>
      <c r="FJ8" s="145">
        <v>797763</v>
      </c>
      <c r="FK8" s="146">
        <v>644570</v>
      </c>
      <c r="FL8" s="120">
        <v>648344</v>
      </c>
      <c r="FM8" s="117">
        <v>872173</v>
      </c>
      <c r="FN8" s="119">
        <v>1226709</v>
      </c>
      <c r="FO8" s="120">
        <v>1479962</v>
      </c>
      <c r="FP8" s="117">
        <v>1466136</v>
      </c>
      <c r="FQ8" s="119">
        <v>1321380</v>
      </c>
      <c r="FR8" s="144">
        <v>979681</v>
      </c>
      <c r="FS8" s="145">
        <v>703539</v>
      </c>
      <c r="FT8" s="146">
        <v>686055</v>
      </c>
      <c r="FU8" s="144">
        <v>744905</v>
      </c>
      <c r="FV8" s="145">
        <v>691986</v>
      </c>
      <c r="FW8" s="146">
        <v>688730</v>
      </c>
      <c r="FX8" s="144">
        <v>574109</v>
      </c>
      <c r="FY8" s="145">
        <v>838025</v>
      </c>
      <c r="FZ8" s="146">
        <v>1193968</v>
      </c>
      <c r="GA8" s="120">
        <v>1473781</v>
      </c>
      <c r="GB8" s="117">
        <v>1529241</v>
      </c>
      <c r="GC8" s="119">
        <v>1296726</v>
      </c>
      <c r="GD8" s="144">
        <v>1028075</v>
      </c>
      <c r="GE8" s="145">
        <v>729928</v>
      </c>
      <c r="GF8" s="146">
        <v>604770</v>
      </c>
      <c r="GG8" s="144">
        <v>710253</v>
      </c>
      <c r="GH8" s="145">
        <v>749578</v>
      </c>
      <c r="GI8" s="146">
        <v>503290.61668237741</v>
      </c>
    </row>
    <row r="9" spans="2:191" ht="15.75" x14ac:dyDescent="0.25">
      <c r="B9" s="32" t="s">
        <v>50</v>
      </c>
      <c r="C9" s="33">
        <v>11648600</v>
      </c>
      <c r="D9" s="36">
        <v>10167420</v>
      </c>
      <c r="E9" s="35">
        <v>9841270</v>
      </c>
      <c r="F9" s="33">
        <v>8881310</v>
      </c>
      <c r="G9" s="36">
        <v>9394310</v>
      </c>
      <c r="H9" s="35">
        <v>10883420</v>
      </c>
      <c r="I9" s="33">
        <v>11501090</v>
      </c>
      <c r="J9" s="36">
        <v>12626590</v>
      </c>
      <c r="K9" s="35">
        <v>11171240</v>
      </c>
      <c r="L9" s="33">
        <v>10538160</v>
      </c>
      <c r="M9" s="36">
        <v>10396640</v>
      </c>
      <c r="N9" s="35">
        <v>10563020</v>
      </c>
      <c r="O9" s="33">
        <f>2288140+6296860</f>
        <v>8585000</v>
      </c>
      <c r="P9" s="36">
        <v>10553099</v>
      </c>
      <c r="Q9" s="35">
        <v>8741188</v>
      </c>
      <c r="R9" s="33">
        <v>12265488</v>
      </c>
      <c r="S9" s="36">
        <v>10107185</v>
      </c>
      <c r="T9" s="35">
        <v>10218942</v>
      </c>
      <c r="U9" s="33">
        <v>12842355</v>
      </c>
      <c r="V9" s="36">
        <v>13154113</v>
      </c>
      <c r="W9" s="35">
        <v>11034890</v>
      </c>
      <c r="X9" s="33">
        <v>8863850</v>
      </c>
      <c r="Y9" s="36">
        <v>8586150</v>
      </c>
      <c r="Z9" s="35">
        <v>7290190</v>
      </c>
      <c r="AA9" s="33">
        <v>10314610</v>
      </c>
      <c r="AB9" s="36">
        <v>8493730</v>
      </c>
      <c r="AC9" s="35">
        <v>7750730</v>
      </c>
      <c r="AD9" s="33">
        <v>8665400</v>
      </c>
      <c r="AE9" s="36">
        <v>8321070</v>
      </c>
      <c r="AF9" s="35">
        <v>10077940</v>
      </c>
      <c r="AG9" s="33">
        <v>9740360</v>
      </c>
      <c r="AH9" s="36">
        <v>8995740</v>
      </c>
      <c r="AI9" s="35">
        <v>9266470</v>
      </c>
      <c r="AJ9" s="33">
        <v>7928650</v>
      </c>
      <c r="AK9" s="36">
        <v>7415690</v>
      </c>
      <c r="AL9" s="35">
        <v>8230250</v>
      </c>
      <c r="AM9" s="75">
        <v>9181170</v>
      </c>
      <c r="AN9" s="76">
        <v>7192300</v>
      </c>
      <c r="AO9" s="77">
        <v>8067250</v>
      </c>
      <c r="AP9" s="75">
        <v>7957660</v>
      </c>
      <c r="AQ9" s="76">
        <v>7839940</v>
      </c>
      <c r="AR9" s="77">
        <v>9120470</v>
      </c>
      <c r="AS9" s="75">
        <v>10702260</v>
      </c>
      <c r="AT9" s="76">
        <v>10007090</v>
      </c>
      <c r="AU9" s="77">
        <v>10012280</v>
      </c>
      <c r="AV9" s="75">
        <v>8490470</v>
      </c>
      <c r="AW9" s="76">
        <v>7891400</v>
      </c>
      <c r="AX9" s="77">
        <v>8509430</v>
      </c>
      <c r="AY9" s="75">
        <v>10660260</v>
      </c>
      <c r="AZ9" s="76">
        <v>9540840</v>
      </c>
      <c r="BA9" s="77">
        <v>8368070</v>
      </c>
      <c r="BB9" s="75">
        <v>8048240</v>
      </c>
      <c r="BC9" s="76">
        <v>8425030</v>
      </c>
      <c r="BD9" s="77">
        <v>10617340</v>
      </c>
      <c r="BE9" s="75">
        <v>7765760</v>
      </c>
      <c r="BF9" s="76">
        <v>10940320</v>
      </c>
      <c r="BG9" s="77">
        <v>9474820</v>
      </c>
      <c r="BH9" s="75">
        <v>8780490</v>
      </c>
      <c r="BI9" s="76">
        <v>8058140</v>
      </c>
      <c r="BJ9" s="77">
        <v>7806270</v>
      </c>
      <c r="BK9" s="75">
        <v>8100990</v>
      </c>
      <c r="BL9" s="76">
        <v>7590314</v>
      </c>
      <c r="BM9" s="77">
        <v>7416327</v>
      </c>
      <c r="BN9" s="75">
        <v>7163065</v>
      </c>
      <c r="BO9" s="76">
        <v>6961419</v>
      </c>
      <c r="BP9" s="77">
        <v>7730964</v>
      </c>
      <c r="BQ9" s="75">
        <v>8338383</v>
      </c>
      <c r="BR9" s="76">
        <v>8677971</v>
      </c>
      <c r="BS9" s="77">
        <v>7970844</v>
      </c>
      <c r="BT9" s="75">
        <v>7169456</v>
      </c>
      <c r="BU9" s="76">
        <v>6441758</v>
      </c>
      <c r="BV9" s="80">
        <v>7662085</v>
      </c>
      <c r="BW9" s="75">
        <v>6858517</v>
      </c>
      <c r="BX9" s="76">
        <v>6713830</v>
      </c>
      <c r="BY9" s="80">
        <v>6249942</v>
      </c>
      <c r="BZ9" s="75">
        <v>6042259</v>
      </c>
      <c r="CA9" s="76">
        <v>6220642</v>
      </c>
      <c r="CB9" s="80">
        <v>7393780</v>
      </c>
      <c r="CC9" s="75">
        <v>8975653</v>
      </c>
      <c r="CD9" s="76">
        <v>9134397</v>
      </c>
      <c r="CE9" s="80">
        <v>7232042</v>
      </c>
      <c r="CF9" s="75">
        <v>6173016</v>
      </c>
      <c r="CG9" s="76">
        <v>5844698</v>
      </c>
      <c r="CH9" s="80">
        <v>6693413</v>
      </c>
      <c r="CI9" s="75">
        <v>7239641</v>
      </c>
      <c r="CJ9" s="76">
        <v>8461200</v>
      </c>
      <c r="CK9" s="80">
        <v>8414943</v>
      </c>
      <c r="CL9" s="75">
        <v>8107036</v>
      </c>
      <c r="CM9" s="76">
        <v>8047089</v>
      </c>
      <c r="CN9" s="80">
        <v>8113789</v>
      </c>
      <c r="CO9" s="75">
        <v>9838804</v>
      </c>
      <c r="CP9" s="76">
        <v>7394682</v>
      </c>
      <c r="CQ9" s="80">
        <v>8526440</v>
      </c>
      <c r="CR9" s="75">
        <v>7712075.0200000005</v>
      </c>
      <c r="CS9" s="76">
        <v>7810654.4968000008</v>
      </c>
      <c r="CT9" s="80">
        <v>7533887.4900100008</v>
      </c>
      <c r="CU9" s="75">
        <v>7353931.9199999999</v>
      </c>
      <c r="CV9" s="76">
        <v>6534251.25</v>
      </c>
      <c r="CW9" s="80">
        <v>7588499</v>
      </c>
      <c r="CX9" s="79">
        <v>6533805</v>
      </c>
      <c r="CY9" s="76">
        <v>5748060</v>
      </c>
      <c r="CZ9" s="80">
        <v>7130606.6500000004</v>
      </c>
      <c r="DA9" s="79">
        <v>7116584</v>
      </c>
      <c r="DB9" s="76">
        <v>6466923.4199999999</v>
      </c>
      <c r="DC9" s="80">
        <v>6990325.0899999999</v>
      </c>
      <c r="DD9" s="79">
        <v>7657377.8700000001</v>
      </c>
      <c r="DE9" s="76">
        <v>5782020</v>
      </c>
      <c r="DF9" s="80">
        <v>6976918</v>
      </c>
      <c r="DG9" s="79">
        <v>5237627</v>
      </c>
      <c r="DH9" s="76">
        <v>4047272</v>
      </c>
      <c r="DI9" s="80">
        <v>4231281</v>
      </c>
      <c r="DJ9" s="141">
        <v>4064759</v>
      </c>
      <c r="DK9" s="142">
        <v>3628845</v>
      </c>
      <c r="DL9" s="143">
        <v>4270773</v>
      </c>
      <c r="DM9" s="141">
        <v>4959771</v>
      </c>
      <c r="DN9" s="142">
        <v>4951932</v>
      </c>
      <c r="DO9" s="143">
        <v>4610593</v>
      </c>
      <c r="DP9" s="141">
        <v>3864445</v>
      </c>
      <c r="DQ9" s="142">
        <v>3583269</v>
      </c>
      <c r="DR9" s="143">
        <v>3943779</v>
      </c>
      <c r="DS9" s="141">
        <v>4051169</v>
      </c>
      <c r="DT9" s="142">
        <v>3484181</v>
      </c>
      <c r="DU9" s="143">
        <v>3579571</v>
      </c>
      <c r="DV9" s="141">
        <v>3514669</v>
      </c>
      <c r="DW9" s="142">
        <v>3338485</v>
      </c>
      <c r="DX9" s="143">
        <v>3637195</v>
      </c>
      <c r="DY9" s="141">
        <v>3601211</v>
      </c>
      <c r="DZ9" s="142">
        <v>3754922</v>
      </c>
      <c r="EA9" s="143">
        <v>3881647</v>
      </c>
      <c r="EB9" s="141">
        <v>3547152</v>
      </c>
      <c r="EC9" s="142">
        <v>3180008</v>
      </c>
      <c r="ED9" s="143">
        <v>4069034</v>
      </c>
      <c r="EE9" s="141">
        <v>3213539</v>
      </c>
      <c r="EF9" s="142">
        <v>4500205</v>
      </c>
      <c r="EG9" s="143">
        <v>4503161</v>
      </c>
      <c r="EH9" s="141">
        <v>4668858</v>
      </c>
      <c r="EI9" s="142">
        <v>3961022</v>
      </c>
      <c r="EJ9" s="143">
        <v>3266897</v>
      </c>
      <c r="EK9" s="199">
        <v>3599027</v>
      </c>
      <c r="EL9" s="142">
        <v>4023264</v>
      </c>
      <c r="EM9" s="143">
        <v>4011710</v>
      </c>
      <c r="EN9" s="141">
        <v>3432732</v>
      </c>
      <c r="EO9" s="142">
        <v>3317510</v>
      </c>
      <c r="EP9" s="143">
        <v>3324448</v>
      </c>
      <c r="EQ9" s="141">
        <v>3487720</v>
      </c>
      <c r="ER9" s="142">
        <v>3348433</v>
      </c>
      <c r="ES9" s="143">
        <v>3268259</v>
      </c>
      <c r="ET9" s="141">
        <v>2800582</v>
      </c>
      <c r="EU9" s="142">
        <v>2834075</v>
      </c>
      <c r="EV9" s="143">
        <v>2850860</v>
      </c>
      <c r="EW9" s="141">
        <v>3450275</v>
      </c>
      <c r="EX9" s="142">
        <v>3629508</v>
      </c>
      <c r="EY9" s="143">
        <v>3319139</v>
      </c>
      <c r="EZ9" s="141">
        <v>2573840</v>
      </c>
      <c r="FA9" s="142">
        <v>2492554</v>
      </c>
      <c r="FB9" s="143">
        <v>4357260</v>
      </c>
      <c r="FC9" s="141">
        <v>4804149</v>
      </c>
      <c r="FD9" s="142">
        <v>2615391</v>
      </c>
      <c r="FE9" s="143">
        <v>2552998</v>
      </c>
      <c r="FF9" s="141">
        <v>2311894</v>
      </c>
      <c r="FG9" s="142">
        <v>2036653</v>
      </c>
      <c r="FH9" s="143">
        <v>2197314</v>
      </c>
      <c r="FI9" s="141">
        <v>2648723</v>
      </c>
      <c r="FJ9" s="142">
        <v>2523683</v>
      </c>
      <c r="FK9" s="143">
        <v>2731993</v>
      </c>
      <c r="FL9" s="79">
        <v>2360697</v>
      </c>
      <c r="FM9" s="76">
        <v>2357932</v>
      </c>
      <c r="FN9" s="80">
        <v>2488911</v>
      </c>
      <c r="FO9" s="79">
        <v>2577830</v>
      </c>
      <c r="FP9" s="76">
        <v>2597926</v>
      </c>
      <c r="FQ9" s="80">
        <v>2516752</v>
      </c>
      <c r="FR9" s="141">
        <v>2500042</v>
      </c>
      <c r="FS9" s="142">
        <v>2150293</v>
      </c>
      <c r="FT9" s="143">
        <v>2562821</v>
      </c>
      <c r="FU9" s="141">
        <v>2856863</v>
      </c>
      <c r="FV9" s="142">
        <v>2874592</v>
      </c>
      <c r="FW9" s="143">
        <v>2891946</v>
      </c>
      <c r="FX9" s="141">
        <v>2361274</v>
      </c>
      <c r="FY9" s="142">
        <v>2303032</v>
      </c>
      <c r="FZ9" s="143">
        <v>2662587</v>
      </c>
      <c r="GA9" s="79">
        <v>2614764</v>
      </c>
      <c r="GB9" s="76">
        <v>2548173</v>
      </c>
      <c r="GC9" s="80">
        <v>2560287</v>
      </c>
      <c r="GD9" s="141">
        <v>2679155</v>
      </c>
      <c r="GE9" s="142">
        <v>2414984</v>
      </c>
      <c r="GF9" s="143">
        <v>2691321</v>
      </c>
      <c r="GG9" s="141">
        <v>3044802</v>
      </c>
      <c r="GH9" s="142">
        <v>3256446</v>
      </c>
      <c r="GI9" s="143">
        <v>3441738.62</v>
      </c>
    </row>
    <row r="10" spans="2:191" ht="15.75" x14ac:dyDescent="0.25">
      <c r="B10" s="32" t="s">
        <v>51</v>
      </c>
      <c r="C10" s="33">
        <v>12738443</v>
      </c>
      <c r="D10" s="36">
        <v>11327871</v>
      </c>
      <c r="E10" s="35">
        <v>11426314</v>
      </c>
      <c r="F10" s="33">
        <v>10436753</v>
      </c>
      <c r="G10" s="36">
        <v>10612187</v>
      </c>
      <c r="H10" s="35">
        <v>11863840</v>
      </c>
      <c r="I10" s="33">
        <v>12413197</v>
      </c>
      <c r="J10" s="36">
        <v>13006668</v>
      </c>
      <c r="K10" s="35">
        <v>12612831</v>
      </c>
      <c r="L10" s="33">
        <v>11160350</v>
      </c>
      <c r="M10" s="36">
        <v>11119771</v>
      </c>
      <c r="N10" s="35">
        <v>11889613</v>
      </c>
      <c r="O10" s="33">
        <f>4207159+7784820</f>
        <v>11991979</v>
      </c>
      <c r="P10" s="36">
        <v>12105429</v>
      </c>
      <c r="Q10" s="35">
        <v>10728199</v>
      </c>
      <c r="R10" s="33">
        <v>10699339</v>
      </c>
      <c r="S10" s="36">
        <v>10400756</v>
      </c>
      <c r="T10" s="35">
        <v>11485884</v>
      </c>
      <c r="U10" s="33">
        <v>12744161</v>
      </c>
      <c r="V10" s="36">
        <v>13112619</v>
      </c>
      <c r="W10" s="35">
        <v>11666224</v>
      </c>
      <c r="X10" s="33">
        <v>10090695</v>
      </c>
      <c r="Y10" s="36">
        <v>9795504</v>
      </c>
      <c r="Z10" s="35">
        <v>9765475</v>
      </c>
      <c r="AA10" s="33">
        <v>11111724</v>
      </c>
      <c r="AB10" s="36">
        <v>10430715</v>
      </c>
      <c r="AC10" s="35">
        <v>9795373</v>
      </c>
      <c r="AD10" s="33">
        <v>10109154</v>
      </c>
      <c r="AE10" s="36">
        <v>9358600</v>
      </c>
      <c r="AF10" s="35">
        <v>9762839</v>
      </c>
      <c r="AG10" s="33">
        <v>9949809</v>
      </c>
      <c r="AH10" s="36">
        <v>10009906</v>
      </c>
      <c r="AI10" s="35">
        <v>10520865</v>
      </c>
      <c r="AJ10" s="33">
        <v>9192744</v>
      </c>
      <c r="AK10" s="36">
        <v>8369990</v>
      </c>
      <c r="AL10" s="35">
        <v>9351147</v>
      </c>
      <c r="AM10" s="75">
        <v>10377917</v>
      </c>
      <c r="AN10" s="76">
        <v>9139733</v>
      </c>
      <c r="AO10" s="77">
        <v>9077421</v>
      </c>
      <c r="AP10" s="75">
        <v>8835960</v>
      </c>
      <c r="AQ10" s="76">
        <v>8512606</v>
      </c>
      <c r="AR10" s="77">
        <v>9752878</v>
      </c>
      <c r="AS10" s="75">
        <v>11280647</v>
      </c>
      <c r="AT10" s="76">
        <v>10794788</v>
      </c>
      <c r="AU10" s="77">
        <v>10517578</v>
      </c>
      <c r="AV10" s="75">
        <v>8926005</v>
      </c>
      <c r="AW10" s="76">
        <v>8581661</v>
      </c>
      <c r="AX10" s="77">
        <v>9278487</v>
      </c>
      <c r="AY10" s="75">
        <v>9630274</v>
      </c>
      <c r="AZ10" s="76">
        <v>9039479</v>
      </c>
      <c r="BA10" s="77">
        <v>9133859</v>
      </c>
      <c r="BB10" s="75">
        <v>8973613</v>
      </c>
      <c r="BC10" s="76">
        <v>8397980</v>
      </c>
      <c r="BD10" s="77">
        <v>9264735</v>
      </c>
      <c r="BE10" s="75">
        <v>10103353</v>
      </c>
      <c r="BF10" s="117">
        <v>10339165</v>
      </c>
      <c r="BG10" s="118">
        <v>9932088</v>
      </c>
      <c r="BH10" s="75">
        <v>8758626</v>
      </c>
      <c r="BI10" s="117">
        <v>8315812</v>
      </c>
      <c r="BJ10" s="118">
        <v>8700226</v>
      </c>
      <c r="BK10" s="75">
        <v>8612392</v>
      </c>
      <c r="BL10" s="117">
        <v>8817911</v>
      </c>
      <c r="BM10" s="118">
        <v>8819246</v>
      </c>
      <c r="BN10" s="75">
        <v>8048079</v>
      </c>
      <c r="BO10" s="117">
        <v>7460786</v>
      </c>
      <c r="BP10" s="118">
        <v>8488891</v>
      </c>
      <c r="BQ10" s="75">
        <v>8811073</v>
      </c>
      <c r="BR10" s="117">
        <v>9406280</v>
      </c>
      <c r="BS10" s="118">
        <v>8407719</v>
      </c>
      <c r="BT10" s="75">
        <v>7344446</v>
      </c>
      <c r="BU10" s="117">
        <v>7445906</v>
      </c>
      <c r="BV10" s="119">
        <v>7195632</v>
      </c>
      <c r="BW10" s="75">
        <v>8141978</v>
      </c>
      <c r="BX10" s="117">
        <v>8623652</v>
      </c>
      <c r="BY10" s="119">
        <v>7334424</v>
      </c>
      <c r="BZ10" s="75">
        <v>7017413</v>
      </c>
      <c r="CA10" s="117">
        <v>7294061</v>
      </c>
      <c r="CB10" s="119">
        <v>7425885</v>
      </c>
      <c r="CC10" s="75">
        <v>8429980</v>
      </c>
      <c r="CD10" s="117">
        <v>8468610</v>
      </c>
      <c r="CE10" s="119">
        <v>7593690</v>
      </c>
      <c r="CF10" s="75">
        <v>6684606</v>
      </c>
      <c r="CG10" s="117">
        <v>6615071</v>
      </c>
      <c r="CH10" s="119">
        <v>7350106</v>
      </c>
      <c r="CI10" s="75">
        <v>7576930</v>
      </c>
      <c r="CJ10" s="117">
        <v>8296255</v>
      </c>
      <c r="CK10" s="119">
        <v>7738030</v>
      </c>
      <c r="CL10" s="75">
        <v>6910417</v>
      </c>
      <c r="CM10" s="117">
        <v>7003764</v>
      </c>
      <c r="CN10" s="119">
        <v>7083059</v>
      </c>
      <c r="CO10" s="75">
        <v>7698386</v>
      </c>
      <c r="CP10" s="117">
        <v>7714893</v>
      </c>
      <c r="CQ10" s="119">
        <v>7004510</v>
      </c>
      <c r="CR10" s="75">
        <v>6987978.6338300006</v>
      </c>
      <c r="CS10" s="117">
        <v>7050338.4078700002</v>
      </c>
      <c r="CT10" s="119">
        <v>7806629.5494600004</v>
      </c>
      <c r="CU10" s="75">
        <v>8299326</v>
      </c>
      <c r="CV10" s="117">
        <v>7259922</v>
      </c>
      <c r="CW10" s="119">
        <v>7389428</v>
      </c>
      <c r="CX10" s="120">
        <v>6932222</v>
      </c>
      <c r="CY10" s="117">
        <v>5526538</v>
      </c>
      <c r="CZ10" s="119">
        <v>6768202</v>
      </c>
      <c r="DA10" s="120">
        <v>6566125.25</v>
      </c>
      <c r="DB10" s="117">
        <v>6470970.75</v>
      </c>
      <c r="DC10" s="119">
        <v>6551468</v>
      </c>
      <c r="DD10" s="120">
        <v>5971781</v>
      </c>
      <c r="DE10" s="117">
        <v>5438212</v>
      </c>
      <c r="DF10" s="119">
        <v>5816545</v>
      </c>
      <c r="DG10" s="120">
        <v>5598997</v>
      </c>
      <c r="DH10" s="117">
        <v>5387044</v>
      </c>
      <c r="DI10" s="119">
        <v>5457026</v>
      </c>
      <c r="DJ10" s="144">
        <v>5248181</v>
      </c>
      <c r="DK10" s="145">
        <v>4851207</v>
      </c>
      <c r="DL10" s="146">
        <v>5643114</v>
      </c>
      <c r="DM10" s="144">
        <v>6075603</v>
      </c>
      <c r="DN10" s="145">
        <v>6157133</v>
      </c>
      <c r="DO10" s="146">
        <v>5757485</v>
      </c>
      <c r="DP10" s="144">
        <v>5094098</v>
      </c>
      <c r="DQ10" s="145">
        <v>4521370</v>
      </c>
      <c r="DR10" s="146">
        <v>5241608</v>
      </c>
      <c r="DS10" s="144">
        <v>5299633</v>
      </c>
      <c r="DT10" s="145">
        <v>4942951</v>
      </c>
      <c r="DU10" s="146">
        <v>5249121</v>
      </c>
      <c r="DV10" s="144">
        <v>4671715</v>
      </c>
      <c r="DW10" s="145">
        <v>4732871</v>
      </c>
      <c r="DX10" s="146">
        <v>5015414</v>
      </c>
      <c r="DY10" s="144">
        <v>5469123</v>
      </c>
      <c r="DZ10" s="145">
        <v>5458545</v>
      </c>
      <c r="EA10" s="146">
        <v>5204385</v>
      </c>
      <c r="EB10" s="144">
        <v>4980508</v>
      </c>
      <c r="EC10" s="145">
        <v>4788054</v>
      </c>
      <c r="ED10" s="146">
        <v>5184066</v>
      </c>
      <c r="EE10" s="144">
        <v>5242787</v>
      </c>
      <c r="EF10" s="145">
        <v>5312492</v>
      </c>
      <c r="EG10" s="146">
        <v>5068296</v>
      </c>
      <c r="EH10" s="144">
        <v>4993397</v>
      </c>
      <c r="EI10" s="145">
        <v>4995397</v>
      </c>
      <c r="EJ10" s="146">
        <v>5407270</v>
      </c>
      <c r="EK10" s="200">
        <v>5705557</v>
      </c>
      <c r="EL10" s="145">
        <v>6152921</v>
      </c>
      <c r="EM10" s="146">
        <v>6142754</v>
      </c>
      <c r="EN10" s="144">
        <v>5407598</v>
      </c>
      <c r="EO10" s="145">
        <v>4741800</v>
      </c>
      <c r="EP10" s="146">
        <v>5792178</v>
      </c>
      <c r="EQ10" s="144">
        <v>6077695</v>
      </c>
      <c r="ER10" s="145">
        <v>5876700</v>
      </c>
      <c r="ES10" s="146">
        <v>5351291</v>
      </c>
      <c r="ET10" s="144">
        <v>5124668</v>
      </c>
      <c r="EU10" s="145">
        <v>5199971</v>
      </c>
      <c r="EV10" s="146">
        <v>5052206</v>
      </c>
      <c r="EW10" s="144">
        <v>6099886</v>
      </c>
      <c r="EX10" s="145">
        <v>6459608</v>
      </c>
      <c r="EY10" s="146">
        <v>6019372</v>
      </c>
      <c r="EZ10" s="144">
        <v>5548863</v>
      </c>
      <c r="FA10" s="145">
        <v>4945165</v>
      </c>
      <c r="FB10" s="146">
        <v>6147741</v>
      </c>
      <c r="FC10" s="144">
        <v>6285313</v>
      </c>
      <c r="FD10" s="145">
        <v>5856450</v>
      </c>
      <c r="FE10" s="146">
        <v>5623268</v>
      </c>
      <c r="FF10" s="144">
        <v>4845304</v>
      </c>
      <c r="FG10" s="145">
        <v>4295481</v>
      </c>
      <c r="FH10" s="146">
        <v>5083042</v>
      </c>
      <c r="FI10" s="144">
        <v>6356035</v>
      </c>
      <c r="FJ10" s="145">
        <v>6100746</v>
      </c>
      <c r="FK10" s="146">
        <v>5763112</v>
      </c>
      <c r="FL10" s="120">
        <v>5029590</v>
      </c>
      <c r="FM10" s="117">
        <v>4941727</v>
      </c>
      <c r="FN10" s="119">
        <v>5238558</v>
      </c>
      <c r="FO10" s="120">
        <v>5646466</v>
      </c>
      <c r="FP10" s="117">
        <v>5364109</v>
      </c>
      <c r="FQ10" s="119">
        <v>5552675</v>
      </c>
      <c r="FR10" s="144">
        <v>5183001</v>
      </c>
      <c r="FS10" s="145">
        <v>4554584</v>
      </c>
      <c r="FT10" s="146">
        <v>5593754</v>
      </c>
      <c r="FU10" s="144">
        <v>5973976</v>
      </c>
      <c r="FV10" s="145">
        <v>5910905</v>
      </c>
      <c r="FW10" s="146">
        <v>6194748</v>
      </c>
      <c r="FX10" s="144">
        <v>5191876</v>
      </c>
      <c r="FY10" s="145">
        <v>5061700</v>
      </c>
      <c r="FZ10" s="146">
        <v>5798205</v>
      </c>
      <c r="GA10" s="120">
        <v>6386196</v>
      </c>
      <c r="GB10" s="117">
        <v>6309290</v>
      </c>
      <c r="GC10" s="119">
        <v>6035590</v>
      </c>
      <c r="GD10" s="144">
        <v>5555194</v>
      </c>
      <c r="GE10" s="145">
        <v>5071921</v>
      </c>
      <c r="GF10" s="146">
        <v>5737539</v>
      </c>
      <c r="GG10" s="144">
        <v>6160402</v>
      </c>
      <c r="GH10" s="145">
        <v>6227296</v>
      </c>
      <c r="GI10" s="146">
        <v>4635261.2568500005</v>
      </c>
    </row>
    <row r="11" spans="2:191" ht="15.75" x14ac:dyDescent="0.25">
      <c r="B11" s="32" t="s">
        <v>52</v>
      </c>
      <c r="C11" s="33">
        <v>8061328</v>
      </c>
      <c r="D11" s="36">
        <v>7857807</v>
      </c>
      <c r="E11" s="35">
        <v>7939290</v>
      </c>
      <c r="F11" s="33">
        <v>6994010</v>
      </c>
      <c r="G11" s="36">
        <v>6668636</v>
      </c>
      <c r="H11" s="35">
        <v>7276704</v>
      </c>
      <c r="I11" s="33">
        <v>8035754</v>
      </c>
      <c r="J11" s="36">
        <v>8147228</v>
      </c>
      <c r="K11" s="35">
        <v>8029079</v>
      </c>
      <c r="L11" s="33">
        <v>7115491</v>
      </c>
      <c r="M11" s="36">
        <v>6781265</v>
      </c>
      <c r="N11" s="35">
        <v>8151828</v>
      </c>
      <c r="O11" s="33">
        <f>2446431+5735490</f>
        <v>8181921</v>
      </c>
      <c r="P11" s="36">
        <v>8081878</v>
      </c>
      <c r="Q11" s="35">
        <v>7528358</v>
      </c>
      <c r="R11" s="33">
        <v>7332966</v>
      </c>
      <c r="S11" s="36">
        <v>6617883</v>
      </c>
      <c r="T11" s="35">
        <v>7927320</v>
      </c>
      <c r="U11" s="33">
        <v>7914361</v>
      </c>
      <c r="V11" s="36">
        <v>8905828</v>
      </c>
      <c r="W11" s="35">
        <v>7974157</v>
      </c>
      <c r="X11" s="33">
        <v>11377607</v>
      </c>
      <c r="Y11" s="36">
        <v>2304382</v>
      </c>
      <c r="Z11" s="35">
        <v>7349681</v>
      </c>
      <c r="AA11" s="33">
        <v>8419632</v>
      </c>
      <c r="AB11" s="36">
        <v>8123052</v>
      </c>
      <c r="AC11" s="35">
        <v>7374183</v>
      </c>
      <c r="AD11" s="33">
        <v>7229563</v>
      </c>
      <c r="AE11" s="36">
        <v>6636105</v>
      </c>
      <c r="AF11" s="35">
        <v>6868908</v>
      </c>
      <c r="AG11" s="33">
        <v>7201131</v>
      </c>
      <c r="AH11" s="36">
        <v>7441404</v>
      </c>
      <c r="AI11" s="35">
        <v>7744770</v>
      </c>
      <c r="AJ11" s="33">
        <v>6648558</v>
      </c>
      <c r="AK11" s="36">
        <v>6198825</v>
      </c>
      <c r="AL11" s="35">
        <v>6874891</v>
      </c>
      <c r="AM11" s="75">
        <v>8107653</v>
      </c>
      <c r="AN11" s="76">
        <v>6994672</v>
      </c>
      <c r="AO11" s="77">
        <v>7151681</v>
      </c>
      <c r="AP11" s="75">
        <v>6640400</v>
      </c>
      <c r="AQ11" s="76">
        <v>6159765</v>
      </c>
      <c r="AR11" s="77">
        <v>7024503</v>
      </c>
      <c r="AS11" s="75">
        <v>8209331</v>
      </c>
      <c r="AT11" s="76">
        <v>8011143</v>
      </c>
      <c r="AU11" s="77">
        <v>7674895</v>
      </c>
      <c r="AV11" s="75">
        <v>6427616</v>
      </c>
      <c r="AW11" s="76">
        <v>6333187</v>
      </c>
      <c r="AX11" s="77">
        <v>6731016</v>
      </c>
      <c r="AY11" s="75">
        <v>7644639</v>
      </c>
      <c r="AZ11" s="76">
        <v>7444185</v>
      </c>
      <c r="BA11" s="77">
        <v>7307076</v>
      </c>
      <c r="BB11" s="75">
        <v>6876977</v>
      </c>
      <c r="BC11" s="76">
        <v>6200855</v>
      </c>
      <c r="BD11" s="77">
        <v>6861938</v>
      </c>
      <c r="BE11" s="75">
        <v>7596081</v>
      </c>
      <c r="BF11" s="76">
        <v>7897185</v>
      </c>
      <c r="BG11" s="77">
        <v>7072084</v>
      </c>
      <c r="BH11" s="75">
        <v>6499982</v>
      </c>
      <c r="BI11" s="76">
        <v>6267071</v>
      </c>
      <c r="BJ11" s="77">
        <v>6666729</v>
      </c>
      <c r="BK11" s="75">
        <v>7151042</v>
      </c>
      <c r="BL11" s="76">
        <v>6880985</v>
      </c>
      <c r="BM11" s="77">
        <v>7030430</v>
      </c>
      <c r="BN11" s="75">
        <v>6327493</v>
      </c>
      <c r="BO11" s="76">
        <v>5928668</v>
      </c>
      <c r="BP11" s="77">
        <v>6331795</v>
      </c>
      <c r="BQ11" s="75">
        <v>6999619</v>
      </c>
      <c r="BR11" s="76">
        <v>7450587</v>
      </c>
      <c r="BS11" s="77">
        <v>6759006</v>
      </c>
      <c r="BT11" s="75">
        <v>5655931</v>
      </c>
      <c r="BU11" s="76">
        <v>5258000</v>
      </c>
      <c r="BV11" s="80">
        <v>6363886</v>
      </c>
      <c r="BW11" s="75">
        <v>6653087</v>
      </c>
      <c r="BX11" s="76">
        <v>6635411</v>
      </c>
      <c r="BY11" s="80">
        <v>6005929</v>
      </c>
      <c r="BZ11" s="75">
        <v>6088388</v>
      </c>
      <c r="CA11" s="76">
        <v>5607884</v>
      </c>
      <c r="CB11" s="80">
        <v>5776962</v>
      </c>
      <c r="CC11" s="75">
        <v>6898275</v>
      </c>
      <c r="CD11" s="76">
        <v>6974664</v>
      </c>
      <c r="CE11" s="80">
        <v>6445568</v>
      </c>
      <c r="CF11" s="75">
        <v>5478206</v>
      </c>
      <c r="CG11" s="76">
        <v>5457603</v>
      </c>
      <c r="CH11" s="80">
        <v>6536473</v>
      </c>
      <c r="CI11" s="75">
        <v>7286478</v>
      </c>
      <c r="CJ11" s="76">
        <v>6951408</v>
      </c>
      <c r="CK11" s="80">
        <v>6803248</v>
      </c>
      <c r="CL11" s="75">
        <v>6018719</v>
      </c>
      <c r="CM11" s="76">
        <v>5811167</v>
      </c>
      <c r="CN11" s="80">
        <v>5553576</v>
      </c>
      <c r="CO11" s="75">
        <v>6053770</v>
      </c>
      <c r="CP11" s="76">
        <v>5814967</v>
      </c>
      <c r="CQ11" s="80">
        <v>5612022</v>
      </c>
      <c r="CR11" s="75">
        <v>5476530</v>
      </c>
      <c r="CS11" s="76">
        <v>5401681.3067100039</v>
      </c>
      <c r="CT11" s="80">
        <v>6088397.5500200074</v>
      </c>
      <c r="CU11" s="75">
        <v>7123727</v>
      </c>
      <c r="CV11" s="76">
        <v>6954454</v>
      </c>
      <c r="CW11" s="80">
        <v>6736312</v>
      </c>
      <c r="CX11" s="79">
        <v>6402156</v>
      </c>
      <c r="CY11" s="76">
        <v>5129125</v>
      </c>
      <c r="CZ11" s="80">
        <v>5964192</v>
      </c>
      <c r="DA11" s="79">
        <v>5973319.5</v>
      </c>
      <c r="DB11" s="76">
        <v>6321656.5</v>
      </c>
      <c r="DC11" s="80">
        <v>7855614</v>
      </c>
      <c r="DD11" s="79">
        <v>5884662</v>
      </c>
      <c r="DE11" s="76">
        <v>4998184</v>
      </c>
      <c r="DF11" s="80">
        <v>5550896</v>
      </c>
      <c r="DG11" s="79">
        <v>5997020</v>
      </c>
      <c r="DH11" s="76">
        <v>6002463</v>
      </c>
      <c r="DI11" s="80">
        <v>6007853</v>
      </c>
      <c r="DJ11" s="141">
        <v>5388570</v>
      </c>
      <c r="DK11" s="142">
        <v>4782158</v>
      </c>
      <c r="DL11" s="143">
        <v>5554080</v>
      </c>
      <c r="DM11" s="141">
        <v>6129455</v>
      </c>
      <c r="DN11" s="142">
        <v>6256090</v>
      </c>
      <c r="DO11" s="143">
        <v>5998927</v>
      </c>
      <c r="DP11" s="141">
        <v>5095126</v>
      </c>
      <c r="DQ11" s="142">
        <v>4936743</v>
      </c>
      <c r="DR11" s="143">
        <v>5652721</v>
      </c>
      <c r="DS11" s="141">
        <v>6203978</v>
      </c>
      <c r="DT11" s="142">
        <v>5652206</v>
      </c>
      <c r="DU11" s="143">
        <v>5783622</v>
      </c>
      <c r="DV11" s="141">
        <v>5196905</v>
      </c>
      <c r="DW11" s="142">
        <v>4797760</v>
      </c>
      <c r="DX11" s="143">
        <v>5077731</v>
      </c>
      <c r="DY11" s="141">
        <v>5581960</v>
      </c>
      <c r="DZ11" s="142">
        <v>5557424</v>
      </c>
      <c r="EA11" s="143">
        <v>5192639</v>
      </c>
      <c r="EB11" s="141">
        <v>4992870</v>
      </c>
      <c r="EC11" s="142">
        <v>4716885</v>
      </c>
      <c r="ED11" s="143">
        <v>5260463</v>
      </c>
      <c r="EE11" s="141">
        <v>7170239</v>
      </c>
      <c r="EF11" s="142">
        <v>5693320</v>
      </c>
      <c r="EG11" s="143">
        <v>5305967</v>
      </c>
      <c r="EH11" s="141">
        <v>5172895</v>
      </c>
      <c r="EI11" s="142">
        <v>4802629</v>
      </c>
      <c r="EJ11" s="143">
        <v>5154612</v>
      </c>
      <c r="EK11" s="199">
        <v>5624270</v>
      </c>
      <c r="EL11" s="142">
        <v>5866769</v>
      </c>
      <c r="EM11" s="143">
        <v>5887554</v>
      </c>
      <c r="EN11" s="141">
        <v>4844724</v>
      </c>
      <c r="EO11" s="142">
        <v>4482614</v>
      </c>
      <c r="EP11" s="143">
        <v>5874902</v>
      </c>
      <c r="EQ11" s="141">
        <v>6164409</v>
      </c>
      <c r="ER11" s="142">
        <v>6021895</v>
      </c>
      <c r="ES11" s="143">
        <v>5846231</v>
      </c>
      <c r="ET11" s="141">
        <v>5184581</v>
      </c>
      <c r="EU11" s="142">
        <v>4894331</v>
      </c>
      <c r="EV11" s="143">
        <v>4752045</v>
      </c>
      <c r="EW11" s="141">
        <v>5677581</v>
      </c>
      <c r="EX11" s="142">
        <v>6160641</v>
      </c>
      <c r="EY11" s="143">
        <v>5294196</v>
      </c>
      <c r="EZ11" s="141">
        <v>4726486</v>
      </c>
      <c r="FA11" s="142">
        <v>4401184</v>
      </c>
      <c r="FB11" s="143">
        <v>5776180</v>
      </c>
      <c r="FC11" s="141">
        <v>6242700</v>
      </c>
      <c r="FD11" s="142">
        <v>5811783</v>
      </c>
      <c r="FE11" s="143">
        <v>5560853</v>
      </c>
      <c r="FF11" s="141">
        <v>4657268</v>
      </c>
      <c r="FG11" s="142">
        <v>3895129</v>
      </c>
      <c r="FH11" s="143">
        <v>4557966</v>
      </c>
      <c r="FI11" s="141">
        <v>5808880</v>
      </c>
      <c r="FJ11" s="142">
        <v>5594045</v>
      </c>
      <c r="FK11" s="143">
        <v>5278117</v>
      </c>
      <c r="FL11" s="79">
        <v>4435658</v>
      </c>
      <c r="FM11" s="76">
        <v>4583616</v>
      </c>
      <c r="FN11" s="80">
        <v>5234169</v>
      </c>
      <c r="FO11" s="79">
        <v>5991519</v>
      </c>
      <c r="FP11" s="76">
        <v>5916351</v>
      </c>
      <c r="FQ11" s="80">
        <v>5839243</v>
      </c>
      <c r="FR11" s="141">
        <v>5230665</v>
      </c>
      <c r="FS11" s="142">
        <v>4456890</v>
      </c>
      <c r="FT11" s="143">
        <v>5438585</v>
      </c>
      <c r="FU11" s="141">
        <v>5922766</v>
      </c>
      <c r="FV11" s="142">
        <v>5781147</v>
      </c>
      <c r="FW11" s="143">
        <v>6062625</v>
      </c>
      <c r="FX11" s="141">
        <v>4675026</v>
      </c>
      <c r="FY11" s="142">
        <v>4660570</v>
      </c>
      <c r="FZ11" s="143">
        <v>5580809</v>
      </c>
      <c r="GA11" s="79">
        <v>6156984</v>
      </c>
      <c r="GB11" s="76">
        <v>6479703</v>
      </c>
      <c r="GC11" s="80">
        <v>6054316</v>
      </c>
      <c r="GD11" s="141">
        <v>5399270</v>
      </c>
      <c r="GE11" s="142">
        <v>4702081</v>
      </c>
      <c r="GF11" s="143">
        <v>5209298</v>
      </c>
      <c r="GG11" s="141">
        <v>5865028</v>
      </c>
      <c r="GH11" s="142">
        <v>6698428</v>
      </c>
      <c r="GI11" s="143">
        <v>4451905.6331500001</v>
      </c>
    </row>
    <row r="12" spans="2:191" ht="15.75" x14ac:dyDescent="0.25">
      <c r="B12" s="32" t="s">
        <v>53</v>
      </c>
      <c r="C12" s="33">
        <v>29893</v>
      </c>
      <c r="D12" s="36">
        <v>38738</v>
      </c>
      <c r="E12" s="35">
        <v>42200</v>
      </c>
      <c r="F12" s="33">
        <v>28460</v>
      </c>
      <c r="G12" s="36">
        <v>23118</v>
      </c>
      <c r="H12" s="35">
        <v>22366</v>
      </c>
      <c r="I12" s="33">
        <v>28004</v>
      </c>
      <c r="J12" s="36">
        <v>31213</v>
      </c>
      <c r="K12" s="35">
        <v>27104</v>
      </c>
      <c r="L12" s="33">
        <v>27024</v>
      </c>
      <c r="M12" s="36">
        <v>18437</v>
      </c>
      <c r="N12" s="35">
        <v>29718</v>
      </c>
      <c r="O12" s="33">
        <f>5810+30329</f>
        <v>36139</v>
      </c>
      <c r="P12" s="36">
        <v>35480</v>
      </c>
      <c r="Q12" s="35">
        <v>32582</v>
      </c>
      <c r="R12" s="33">
        <v>28716</v>
      </c>
      <c r="S12" s="36">
        <v>18748</v>
      </c>
      <c r="T12" s="35">
        <v>25806</v>
      </c>
      <c r="U12" s="33">
        <v>29646</v>
      </c>
      <c r="V12" s="36">
        <v>36352</v>
      </c>
      <c r="W12" s="35">
        <v>30791</v>
      </c>
      <c r="X12" s="33">
        <v>18876</v>
      </c>
      <c r="Y12" s="36">
        <v>20818</v>
      </c>
      <c r="Z12" s="35">
        <v>22835</v>
      </c>
      <c r="AA12" s="33">
        <v>35519</v>
      </c>
      <c r="AB12" s="36">
        <v>34553</v>
      </c>
      <c r="AC12" s="35">
        <v>29933</v>
      </c>
      <c r="AD12" s="33">
        <v>25263</v>
      </c>
      <c r="AE12" s="36">
        <v>19060</v>
      </c>
      <c r="AF12" s="35">
        <v>20884</v>
      </c>
      <c r="AG12" s="33">
        <v>25374</v>
      </c>
      <c r="AH12" s="36">
        <v>29360</v>
      </c>
      <c r="AI12" s="35">
        <v>27877</v>
      </c>
      <c r="AJ12" s="33">
        <v>17755</v>
      </c>
      <c r="AK12" s="36">
        <v>16673</v>
      </c>
      <c r="AL12" s="35">
        <v>23364</v>
      </c>
      <c r="AM12" s="75">
        <v>38238</v>
      </c>
      <c r="AN12" s="76">
        <v>34483</v>
      </c>
      <c r="AO12" s="77">
        <v>32848</v>
      </c>
      <c r="AP12" s="75">
        <v>22931</v>
      </c>
      <c r="AQ12" s="76">
        <v>16881</v>
      </c>
      <c r="AR12" s="77">
        <v>24689</v>
      </c>
      <c r="AS12" s="75">
        <v>33052</v>
      </c>
      <c r="AT12" s="76">
        <v>34215</v>
      </c>
      <c r="AU12" s="77">
        <v>28643</v>
      </c>
      <c r="AV12" s="75">
        <v>21017</v>
      </c>
      <c r="AW12" s="76">
        <v>18105</v>
      </c>
      <c r="AX12" s="77">
        <v>22376</v>
      </c>
      <c r="AY12" s="75">
        <v>31334</v>
      </c>
      <c r="AZ12" s="76">
        <v>33277</v>
      </c>
      <c r="BA12" s="77">
        <v>29474</v>
      </c>
      <c r="BB12" s="75">
        <v>27833</v>
      </c>
      <c r="BC12" s="76">
        <v>15686</v>
      </c>
      <c r="BD12" s="77">
        <v>23661</v>
      </c>
      <c r="BE12" s="75">
        <v>21733</v>
      </c>
      <c r="BF12" s="121">
        <v>32289</v>
      </c>
      <c r="BG12" s="122">
        <v>22106</v>
      </c>
      <c r="BH12" s="75">
        <v>20008</v>
      </c>
      <c r="BI12" s="121">
        <v>14444</v>
      </c>
      <c r="BJ12" s="122">
        <v>19458</v>
      </c>
      <c r="BK12" s="75">
        <v>25833</v>
      </c>
      <c r="BL12" s="121">
        <v>29335</v>
      </c>
      <c r="BM12" s="122">
        <v>26764</v>
      </c>
      <c r="BN12" s="75">
        <v>19356</v>
      </c>
      <c r="BO12" s="121">
        <v>16462</v>
      </c>
      <c r="BP12" s="122">
        <v>20811</v>
      </c>
      <c r="BQ12" s="75">
        <v>21719</v>
      </c>
      <c r="BR12" s="121">
        <v>33062</v>
      </c>
      <c r="BS12" s="122">
        <v>25121</v>
      </c>
      <c r="BT12" s="75">
        <v>16185</v>
      </c>
      <c r="BU12" s="121">
        <v>15062</v>
      </c>
      <c r="BV12" s="123">
        <v>25772</v>
      </c>
      <c r="BW12" s="75">
        <v>27734</v>
      </c>
      <c r="BX12" s="121">
        <v>32922</v>
      </c>
      <c r="BY12" s="123">
        <v>25897</v>
      </c>
      <c r="BZ12" s="75">
        <v>23498</v>
      </c>
      <c r="CA12" s="121">
        <v>17606</v>
      </c>
      <c r="CB12" s="123">
        <v>17282</v>
      </c>
      <c r="CC12" s="75">
        <v>30106</v>
      </c>
      <c r="CD12" s="121">
        <v>30558</v>
      </c>
      <c r="CE12" s="123">
        <v>25610</v>
      </c>
      <c r="CF12" s="75">
        <v>16792</v>
      </c>
      <c r="CG12" s="121">
        <v>16207</v>
      </c>
      <c r="CH12" s="123">
        <v>26091</v>
      </c>
      <c r="CI12" s="75">
        <v>37698</v>
      </c>
      <c r="CJ12" s="121">
        <v>33597</v>
      </c>
      <c r="CK12" s="123">
        <v>35919</v>
      </c>
      <c r="CL12" s="75">
        <v>28261</v>
      </c>
      <c r="CM12" s="121">
        <v>22003</v>
      </c>
      <c r="CN12" s="123">
        <v>17566</v>
      </c>
      <c r="CO12" s="75">
        <v>26379</v>
      </c>
      <c r="CP12" s="121">
        <v>26973</v>
      </c>
      <c r="CQ12" s="123">
        <v>23158</v>
      </c>
      <c r="CR12" s="75">
        <v>15387</v>
      </c>
      <c r="CS12" s="121">
        <v>15657.998</v>
      </c>
      <c r="CT12" s="123">
        <v>23795.060000000005</v>
      </c>
      <c r="CU12" s="75">
        <v>30118</v>
      </c>
      <c r="CV12" s="121">
        <v>39921</v>
      </c>
      <c r="CW12" s="123">
        <v>36664</v>
      </c>
      <c r="CX12" s="124">
        <v>28620</v>
      </c>
      <c r="CY12" s="121">
        <v>17922</v>
      </c>
      <c r="CZ12" s="123">
        <v>21229</v>
      </c>
      <c r="DA12" s="124">
        <v>24030</v>
      </c>
      <c r="DB12" s="121">
        <v>27546</v>
      </c>
      <c r="DC12" s="123">
        <v>26720</v>
      </c>
      <c r="DD12" s="124">
        <v>18151</v>
      </c>
      <c r="DE12" s="121">
        <v>15446</v>
      </c>
      <c r="DF12" s="123">
        <v>21883</v>
      </c>
      <c r="DG12" s="124">
        <v>28455</v>
      </c>
      <c r="DH12" s="121">
        <v>31341</v>
      </c>
      <c r="DI12" s="123">
        <v>30698</v>
      </c>
      <c r="DJ12" s="147">
        <v>23755</v>
      </c>
      <c r="DK12" s="148">
        <v>17887</v>
      </c>
      <c r="DL12" s="149">
        <v>21495</v>
      </c>
      <c r="DM12" s="147">
        <v>27126</v>
      </c>
      <c r="DN12" s="148">
        <v>32584</v>
      </c>
      <c r="DO12" s="149">
        <v>30203</v>
      </c>
      <c r="DP12" s="147">
        <v>22725</v>
      </c>
      <c r="DQ12" s="148">
        <v>20210</v>
      </c>
      <c r="DR12" s="149">
        <v>26210</v>
      </c>
      <c r="DS12" s="147">
        <v>32319</v>
      </c>
      <c r="DT12" s="148">
        <v>29188</v>
      </c>
      <c r="DU12" s="149">
        <v>32616</v>
      </c>
      <c r="DV12" s="147">
        <v>29409</v>
      </c>
      <c r="DW12" s="148">
        <v>22470</v>
      </c>
      <c r="DX12" s="149">
        <v>24607</v>
      </c>
      <c r="DY12" s="147">
        <v>29201</v>
      </c>
      <c r="DZ12" s="148">
        <v>28298</v>
      </c>
      <c r="EA12" s="149">
        <v>22813</v>
      </c>
      <c r="EB12" s="147">
        <v>22961</v>
      </c>
      <c r="EC12" s="148">
        <v>19685</v>
      </c>
      <c r="ED12" s="149">
        <v>24664</v>
      </c>
      <c r="EE12" s="147">
        <v>32138</v>
      </c>
      <c r="EF12" s="148">
        <v>27408</v>
      </c>
      <c r="EG12" s="149">
        <v>22728</v>
      </c>
      <c r="EH12" s="147">
        <v>23787</v>
      </c>
      <c r="EI12" s="148">
        <v>19488</v>
      </c>
      <c r="EJ12" s="149">
        <v>21471</v>
      </c>
      <c r="EK12" s="201">
        <v>27040</v>
      </c>
      <c r="EL12" s="148">
        <v>24157</v>
      </c>
      <c r="EM12" s="149">
        <v>24454</v>
      </c>
      <c r="EN12" s="147">
        <v>19246</v>
      </c>
      <c r="EO12" s="148">
        <v>14169</v>
      </c>
      <c r="EP12" s="149">
        <v>25574</v>
      </c>
      <c r="EQ12" s="147">
        <v>28947</v>
      </c>
      <c r="ER12" s="148">
        <v>30334</v>
      </c>
      <c r="ES12" s="149">
        <v>29213</v>
      </c>
      <c r="ET12" s="147">
        <v>25116</v>
      </c>
      <c r="EU12" s="148">
        <v>19724</v>
      </c>
      <c r="EV12" s="149">
        <v>19983</v>
      </c>
      <c r="EW12" s="147">
        <v>25610</v>
      </c>
      <c r="EX12" s="148">
        <v>28008</v>
      </c>
      <c r="EY12" s="149">
        <v>20376</v>
      </c>
      <c r="EZ12" s="147">
        <v>19306</v>
      </c>
      <c r="FA12" s="148">
        <v>7083</v>
      </c>
      <c r="FB12" s="149">
        <v>22206</v>
      </c>
      <c r="FC12" s="147">
        <v>22767</v>
      </c>
      <c r="FD12" s="148">
        <v>23864</v>
      </c>
      <c r="FE12" s="149">
        <v>18887</v>
      </c>
      <c r="FF12" s="147">
        <v>16032</v>
      </c>
      <c r="FG12" s="148">
        <v>11180</v>
      </c>
      <c r="FH12" s="149">
        <v>8588</v>
      </c>
      <c r="FI12" s="147">
        <v>10524</v>
      </c>
      <c r="FJ12" s="148">
        <v>9398</v>
      </c>
      <c r="FK12" s="149">
        <v>7274</v>
      </c>
      <c r="FL12" s="124">
        <v>5935</v>
      </c>
      <c r="FM12" s="121">
        <v>6916</v>
      </c>
      <c r="FN12" s="123">
        <v>12743</v>
      </c>
      <c r="FO12" s="124">
        <v>18121</v>
      </c>
      <c r="FP12" s="121">
        <v>17933</v>
      </c>
      <c r="FQ12" s="123">
        <v>17313</v>
      </c>
      <c r="FR12" s="147">
        <v>13672</v>
      </c>
      <c r="FS12" s="148">
        <v>10167</v>
      </c>
      <c r="FT12" s="149">
        <v>9323</v>
      </c>
      <c r="FU12" s="147">
        <v>8414</v>
      </c>
      <c r="FV12" s="148">
        <v>8021</v>
      </c>
      <c r="FW12" s="149">
        <v>7792</v>
      </c>
      <c r="FX12" s="147">
        <v>5784</v>
      </c>
      <c r="FY12" s="148">
        <v>7586</v>
      </c>
      <c r="FZ12" s="149">
        <v>13943</v>
      </c>
      <c r="GA12" s="124">
        <v>21395</v>
      </c>
      <c r="GB12" s="121">
        <v>24006</v>
      </c>
      <c r="GC12" s="123">
        <v>19482</v>
      </c>
      <c r="GD12" s="147">
        <v>14571</v>
      </c>
      <c r="GE12" s="148">
        <v>12986</v>
      </c>
      <c r="GF12" s="149">
        <v>11412</v>
      </c>
      <c r="GG12" s="147">
        <v>8141</v>
      </c>
      <c r="GH12" s="148">
        <v>7307</v>
      </c>
      <c r="GI12" s="149">
        <v>5872.1088998022315</v>
      </c>
    </row>
    <row r="13" spans="2:191" ht="15.75" x14ac:dyDescent="0.25">
      <c r="B13" s="32" t="s">
        <v>55</v>
      </c>
      <c r="C13" s="33">
        <v>285199</v>
      </c>
      <c r="D13" s="36">
        <v>258758</v>
      </c>
      <c r="E13" s="35">
        <v>248497</v>
      </c>
      <c r="F13" s="33">
        <v>246944</v>
      </c>
      <c r="G13" s="36">
        <v>244386</v>
      </c>
      <c r="H13" s="35">
        <v>270440</v>
      </c>
      <c r="I13" s="33">
        <v>252522</v>
      </c>
      <c r="J13" s="36">
        <v>241584</v>
      </c>
      <c r="K13" s="35">
        <v>270910</v>
      </c>
      <c r="L13" s="33">
        <v>242152</v>
      </c>
      <c r="M13" s="36">
        <v>250245</v>
      </c>
      <c r="N13" s="35">
        <v>278705</v>
      </c>
      <c r="O13" s="33">
        <f>160812+310258+2055</f>
        <v>473125</v>
      </c>
      <c r="P13" s="36">
        <f>137685+113750</f>
        <v>251435</v>
      </c>
      <c r="Q13" s="35">
        <f>136776+116862</f>
        <v>253638</v>
      </c>
      <c r="R13" s="33">
        <f>135482+110523</f>
        <v>246005</v>
      </c>
      <c r="S13" s="36">
        <f>139044+109612</f>
        <v>248656</v>
      </c>
      <c r="T13" s="35">
        <f>137774+114366</f>
        <v>252140</v>
      </c>
      <c r="U13" s="33">
        <f>148317+155019</f>
        <v>303336</v>
      </c>
      <c r="V13" s="36">
        <f>128211+134709</f>
        <v>262920</v>
      </c>
      <c r="W13" s="35">
        <f>106346+143361</f>
        <v>249707</v>
      </c>
      <c r="X13" s="33">
        <f>131282+88545</f>
        <v>219827</v>
      </c>
      <c r="Y13" s="36">
        <f>127928+87002</f>
        <v>214930</v>
      </c>
      <c r="Z13" s="35">
        <f>140097+95298</f>
        <v>235395</v>
      </c>
      <c r="AA13" s="33">
        <f>137582+95408</f>
        <v>232990</v>
      </c>
      <c r="AB13" s="36">
        <f>143945+70659</f>
        <v>214604</v>
      </c>
      <c r="AC13" s="35">
        <f>131199+64018</f>
        <v>195217</v>
      </c>
      <c r="AD13" s="33">
        <f>132089+64668</f>
        <v>196757</v>
      </c>
      <c r="AE13" s="36">
        <f>120876+59201</f>
        <v>180077</v>
      </c>
      <c r="AF13" s="35">
        <f>143396+70990</f>
        <v>214386</v>
      </c>
      <c r="AG13" s="33">
        <f>127313+63462</f>
        <v>190775</v>
      </c>
      <c r="AH13" s="36">
        <f>117683+59012</f>
        <v>176695</v>
      </c>
      <c r="AI13" s="35">
        <f>140884+71168</f>
        <v>212052</v>
      </c>
      <c r="AJ13" s="33">
        <f>122093+61759</f>
        <v>183852</v>
      </c>
      <c r="AK13" s="36">
        <f>121246+63070</f>
        <v>184316</v>
      </c>
      <c r="AL13" s="35">
        <f>131989+60707</f>
        <v>192696</v>
      </c>
      <c r="AM13" s="75">
        <v>214371</v>
      </c>
      <c r="AN13" s="76">
        <v>197917</v>
      </c>
      <c r="AO13" s="77">
        <v>192084</v>
      </c>
      <c r="AP13" s="75">
        <v>206044</v>
      </c>
      <c r="AQ13" s="76">
        <v>176333</v>
      </c>
      <c r="AR13" s="77">
        <v>201626</v>
      </c>
      <c r="AS13" s="75">
        <v>201913</v>
      </c>
      <c r="AT13" s="76">
        <v>188307</v>
      </c>
      <c r="AU13" s="77">
        <v>184617</v>
      </c>
      <c r="AV13" s="75">
        <v>180815</v>
      </c>
      <c r="AW13" s="76">
        <v>196311</v>
      </c>
      <c r="AX13" s="77">
        <v>185787</v>
      </c>
      <c r="AY13" s="75">
        <v>203629</v>
      </c>
      <c r="AZ13" s="76">
        <v>192637</v>
      </c>
      <c r="BA13" s="77">
        <v>181020</v>
      </c>
      <c r="BB13" s="75">
        <v>202253</v>
      </c>
      <c r="BC13" s="76">
        <v>166253</v>
      </c>
      <c r="BD13" s="77">
        <v>188510</v>
      </c>
      <c r="BE13" s="75">
        <v>190670</v>
      </c>
      <c r="BF13" s="121">
        <v>177906</v>
      </c>
      <c r="BG13" s="122">
        <v>176281</v>
      </c>
      <c r="BH13" s="75">
        <v>172775</v>
      </c>
      <c r="BI13" s="121">
        <v>192763</v>
      </c>
      <c r="BJ13" s="122">
        <v>178154</v>
      </c>
      <c r="BK13" s="75">
        <v>194159</v>
      </c>
      <c r="BL13" s="121">
        <v>180685</v>
      </c>
      <c r="BM13" s="122">
        <v>180164</v>
      </c>
      <c r="BN13" s="75">
        <v>179743</v>
      </c>
      <c r="BO13" s="121">
        <v>164647</v>
      </c>
      <c r="BP13" s="122">
        <v>160374</v>
      </c>
      <c r="BQ13" s="75">
        <v>178951</v>
      </c>
      <c r="BR13" s="121">
        <v>161608</v>
      </c>
      <c r="BS13" s="122">
        <v>172069</v>
      </c>
      <c r="BT13" s="75">
        <v>157746</v>
      </c>
      <c r="BU13" s="121">
        <v>160308</v>
      </c>
      <c r="BV13" s="123">
        <v>162362</v>
      </c>
      <c r="BW13" s="75">
        <f>116695+87282</f>
        <v>203977</v>
      </c>
      <c r="BX13" s="121">
        <f>106799+60744</f>
        <v>167543</v>
      </c>
      <c r="BY13" s="123">
        <v>153071</v>
      </c>
      <c r="BZ13" s="75">
        <v>174715</v>
      </c>
      <c r="CA13" s="121">
        <v>158373</v>
      </c>
      <c r="CB13" s="123">
        <v>165588</v>
      </c>
      <c r="CC13" s="75">
        <v>162356</v>
      </c>
      <c r="CD13" s="121">
        <v>166925</v>
      </c>
      <c r="CE13" s="123">
        <v>154734</v>
      </c>
      <c r="CF13" s="75">
        <v>151161</v>
      </c>
      <c r="CG13" s="121">
        <v>151516</v>
      </c>
      <c r="CH13" s="123">
        <v>164974</v>
      </c>
      <c r="CI13" s="75">
        <v>163165</v>
      </c>
      <c r="CJ13" s="121">
        <v>169290</v>
      </c>
      <c r="CK13" s="123">
        <v>148334</v>
      </c>
      <c r="CL13" s="75">
        <v>151792</v>
      </c>
      <c r="CM13" s="121">
        <v>185666</v>
      </c>
      <c r="CN13" s="123">
        <v>162606</v>
      </c>
      <c r="CO13" s="75">
        <v>169595</v>
      </c>
      <c r="CP13" s="121">
        <v>2724</v>
      </c>
      <c r="CQ13" s="123">
        <v>-325</v>
      </c>
      <c r="CR13" s="75">
        <v>152828</v>
      </c>
      <c r="CS13" s="121">
        <v>157934.66000000029</v>
      </c>
      <c r="CT13" s="123">
        <v>284322.08004999993</v>
      </c>
      <c r="CU13" s="75">
        <v>284716</v>
      </c>
      <c r="CV13" s="121">
        <v>167594</v>
      </c>
      <c r="CW13" s="123">
        <v>167150</v>
      </c>
      <c r="CX13" s="124">
        <v>161529</v>
      </c>
      <c r="CY13" s="121">
        <v>140065</v>
      </c>
      <c r="CZ13" s="123">
        <v>141069</v>
      </c>
      <c r="DA13" s="124">
        <v>138835</v>
      </c>
      <c r="DB13" s="121">
        <v>142480</v>
      </c>
      <c r="DC13" s="123">
        <v>136622</v>
      </c>
      <c r="DD13" s="124">
        <v>149537</v>
      </c>
      <c r="DE13" s="121">
        <v>163161</v>
      </c>
      <c r="DF13" s="123">
        <v>134514</v>
      </c>
      <c r="DG13" s="124">
        <v>134121</v>
      </c>
      <c r="DH13" s="121">
        <v>133350</v>
      </c>
      <c r="DI13" s="123">
        <v>133060</v>
      </c>
      <c r="DJ13" s="147">
        <v>132823</v>
      </c>
      <c r="DK13" s="148">
        <v>134954</v>
      </c>
      <c r="DL13" s="149">
        <v>132642</v>
      </c>
      <c r="DM13" s="147">
        <v>133817</v>
      </c>
      <c r="DN13" s="148">
        <v>134269</v>
      </c>
      <c r="DO13" s="149">
        <v>132333</v>
      </c>
      <c r="DP13" s="147">
        <v>131186</v>
      </c>
      <c r="DQ13" s="148">
        <v>129733</v>
      </c>
      <c r="DR13" s="149">
        <v>130080</v>
      </c>
      <c r="DS13" s="147">
        <v>131111</v>
      </c>
      <c r="DT13" s="148">
        <v>131475</v>
      </c>
      <c r="DU13" s="149">
        <v>131225</v>
      </c>
      <c r="DV13" s="147">
        <v>131182</v>
      </c>
      <c r="DW13" s="148">
        <v>131265</v>
      </c>
      <c r="DX13" s="149">
        <v>131504</v>
      </c>
      <c r="DY13" s="147">
        <v>129933</v>
      </c>
      <c r="DZ13" s="148">
        <v>129814</v>
      </c>
      <c r="EA13" s="149">
        <v>129402</v>
      </c>
      <c r="EB13" s="147">
        <v>129255</v>
      </c>
      <c r="EC13" s="148">
        <v>128873</v>
      </c>
      <c r="ED13" s="149">
        <v>139953</v>
      </c>
      <c r="EE13" s="147">
        <v>114635</v>
      </c>
      <c r="EF13" s="148">
        <v>130035</v>
      </c>
      <c r="EG13" s="149">
        <v>130629</v>
      </c>
      <c r="EH13" s="147">
        <v>129862</v>
      </c>
      <c r="EI13" s="148">
        <v>129728</v>
      </c>
      <c r="EJ13" s="149">
        <v>129481</v>
      </c>
      <c r="EK13" s="201">
        <v>129491</v>
      </c>
      <c r="EL13" s="148">
        <v>129238</v>
      </c>
      <c r="EM13" s="149">
        <v>129013</v>
      </c>
      <c r="EN13" s="147">
        <v>131803</v>
      </c>
      <c r="EO13" s="148">
        <v>129021</v>
      </c>
      <c r="EP13" s="149">
        <v>180327</v>
      </c>
      <c r="EQ13" s="147">
        <v>179395</v>
      </c>
      <c r="ER13" s="148">
        <v>179406</v>
      </c>
      <c r="ES13" s="149">
        <v>115440</v>
      </c>
      <c r="ET13" s="147">
        <v>128674</v>
      </c>
      <c r="EU13" s="148">
        <v>127959</v>
      </c>
      <c r="EV13" s="149">
        <v>127719</v>
      </c>
      <c r="EW13" s="147">
        <v>127841</v>
      </c>
      <c r="EX13" s="148">
        <v>127660</v>
      </c>
      <c r="EY13" s="149">
        <v>127215</v>
      </c>
      <c r="EZ13" s="147">
        <v>126527</v>
      </c>
      <c r="FA13" s="148">
        <v>127362</v>
      </c>
      <c r="FB13" s="149">
        <v>158412</v>
      </c>
      <c r="FC13" s="147">
        <v>156276</v>
      </c>
      <c r="FD13" s="148">
        <v>155685</v>
      </c>
      <c r="FE13" s="149">
        <v>155153</v>
      </c>
      <c r="FF13" s="147">
        <v>155169</v>
      </c>
      <c r="FG13" s="148">
        <v>157326</v>
      </c>
      <c r="FH13" s="149">
        <v>121859</v>
      </c>
      <c r="FI13" s="147">
        <v>120665</v>
      </c>
      <c r="FJ13" s="148">
        <v>120767</v>
      </c>
      <c r="FK13" s="149">
        <v>120710</v>
      </c>
      <c r="FL13" s="124">
        <v>95992</v>
      </c>
      <c r="FM13" s="121">
        <v>97303</v>
      </c>
      <c r="FN13" s="123">
        <v>94597</v>
      </c>
      <c r="FO13" s="124">
        <v>94325</v>
      </c>
      <c r="FP13" s="121">
        <v>93871</v>
      </c>
      <c r="FQ13" s="123">
        <v>93915</v>
      </c>
      <c r="FR13" s="147">
        <v>93716</v>
      </c>
      <c r="FS13" s="148">
        <v>93461</v>
      </c>
      <c r="FT13" s="149">
        <v>93323</v>
      </c>
      <c r="FU13" s="147">
        <v>93353</v>
      </c>
      <c r="FV13" s="148">
        <v>93267</v>
      </c>
      <c r="FW13" s="149">
        <v>93627</v>
      </c>
      <c r="FX13" s="147">
        <v>93901</v>
      </c>
      <c r="FY13" s="148">
        <v>107036</v>
      </c>
      <c r="FZ13" s="149">
        <v>106249</v>
      </c>
      <c r="GA13" s="124">
        <v>124418</v>
      </c>
      <c r="GB13" s="121">
        <v>123244</v>
      </c>
      <c r="GC13" s="123">
        <v>109535</v>
      </c>
      <c r="GD13" s="147">
        <v>110625</v>
      </c>
      <c r="GE13" s="148">
        <v>110021</v>
      </c>
      <c r="GF13" s="149">
        <v>94966</v>
      </c>
      <c r="GG13" s="147">
        <v>106811</v>
      </c>
      <c r="GH13" s="148">
        <v>106068</v>
      </c>
      <c r="GI13" s="149">
        <v>107261.34684888541</v>
      </c>
    </row>
    <row r="14" spans="2:191" ht="16.5" thickBot="1" x14ac:dyDescent="0.3">
      <c r="B14" s="42" t="s">
        <v>56</v>
      </c>
      <c r="C14" s="125">
        <v>62194891</v>
      </c>
      <c r="D14" s="126">
        <v>57053353</v>
      </c>
      <c r="E14" s="127">
        <v>56568644</v>
      </c>
      <c r="F14" s="125">
        <v>49918034</v>
      </c>
      <c r="G14" s="126">
        <v>47067183</v>
      </c>
      <c r="H14" s="127">
        <v>52172243</v>
      </c>
      <c r="I14" s="125">
        <v>57764385</v>
      </c>
      <c r="J14" s="126">
        <v>60308394</v>
      </c>
      <c r="K14" s="127">
        <v>56982948</v>
      </c>
      <c r="L14" s="125">
        <v>49292017</v>
      </c>
      <c r="M14" s="126">
        <v>50317567</v>
      </c>
      <c r="N14" s="127">
        <v>59979488</v>
      </c>
      <c r="O14" s="125">
        <f t="shared" ref="O14:AL14" si="0">SUM(O6:O13)</f>
        <v>60135597</v>
      </c>
      <c r="P14" s="126">
        <f t="shared" si="0"/>
        <v>57280164</v>
      </c>
      <c r="Q14" s="127">
        <f t="shared" si="0"/>
        <v>51672570</v>
      </c>
      <c r="R14" s="125">
        <f t="shared" si="0"/>
        <v>54051789</v>
      </c>
      <c r="S14" s="126">
        <f t="shared" si="0"/>
        <v>46461747</v>
      </c>
      <c r="T14" s="127">
        <f t="shared" si="0"/>
        <v>53355748</v>
      </c>
      <c r="U14" s="33">
        <f t="shared" si="0"/>
        <v>58176192</v>
      </c>
      <c r="V14" s="36">
        <f t="shared" si="0"/>
        <v>61972139</v>
      </c>
      <c r="W14" s="35">
        <f t="shared" si="0"/>
        <v>53892913</v>
      </c>
      <c r="X14" s="33">
        <f t="shared" si="0"/>
        <v>50220853</v>
      </c>
      <c r="Y14" s="36">
        <f t="shared" si="0"/>
        <v>43177816</v>
      </c>
      <c r="Z14" s="35">
        <f t="shared" si="0"/>
        <v>49251712</v>
      </c>
      <c r="AA14" s="125">
        <f t="shared" si="0"/>
        <v>62646227</v>
      </c>
      <c r="AB14" s="126">
        <f t="shared" si="0"/>
        <v>55144542</v>
      </c>
      <c r="AC14" s="127">
        <f t="shared" si="0"/>
        <v>49521804</v>
      </c>
      <c r="AD14" s="125">
        <f t="shared" si="0"/>
        <v>49463751</v>
      </c>
      <c r="AE14" s="126">
        <f t="shared" si="0"/>
        <v>44335230</v>
      </c>
      <c r="AF14" s="127">
        <f t="shared" si="0"/>
        <v>47030962</v>
      </c>
      <c r="AG14" s="125">
        <f t="shared" si="0"/>
        <v>49807666</v>
      </c>
      <c r="AH14" s="126">
        <f t="shared" si="0"/>
        <v>51520482</v>
      </c>
      <c r="AI14" s="127">
        <f t="shared" si="0"/>
        <v>52144661</v>
      </c>
      <c r="AJ14" s="125">
        <f t="shared" si="0"/>
        <v>44761393</v>
      </c>
      <c r="AK14" s="126">
        <f t="shared" si="0"/>
        <v>43304167</v>
      </c>
      <c r="AL14" s="127">
        <f t="shared" si="0"/>
        <v>50257275</v>
      </c>
      <c r="AM14" s="84">
        <v>59889974</v>
      </c>
      <c r="AN14" s="85">
        <v>48256388</v>
      </c>
      <c r="AO14" s="86">
        <v>49744833</v>
      </c>
      <c r="AP14" s="84">
        <v>45560428</v>
      </c>
      <c r="AQ14" s="85">
        <v>41678617</v>
      </c>
      <c r="AR14" s="86">
        <v>49361897</v>
      </c>
      <c r="AS14" s="128">
        <v>60128331</v>
      </c>
      <c r="AT14" s="87">
        <v>57161986</v>
      </c>
      <c r="AU14" s="85">
        <v>52665075</v>
      </c>
      <c r="AV14" s="128">
        <v>44502375</v>
      </c>
      <c r="AW14" s="87">
        <v>45409949</v>
      </c>
      <c r="AX14" s="85">
        <v>50069373</v>
      </c>
      <c r="AY14" s="128">
        <v>58632662</v>
      </c>
      <c r="AZ14" s="87">
        <v>54392541</v>
      </c>
      <c r="BA14" s="85">
        <v>51709497</v>
      </c>
      <c r="BB14" s="128">
        <v>48183236</v>
      </c>
      <c r="BC14" s="87">
        <v>43223865</v>
      </c>
      <c r="BD14" s="85">
        <v>49977774</v>
      </c>
      <c r="BE14" s="128">
        <v>52549458</v>
      </c>
      <c r="BF14" s="87">
        <v>57255242</v>
      </c>
      <c r="BG14" s="85">
        <v>50793705</v>
      </c>
      <c r="BH14" s="128">
        <v>44917572</v>
      </c>
      <c r="BI14" s="87">
        <v>45027381</v>
      </c>
      <c r="BJ14" s="85">
        <v>48406508</v>
      </c>
      <c r="BK14" s="128">
        <v>53795740</v>
      </c>
      <c r="BL14" s="87">
        <v>49903593</v>
      </c>
      <c r="BM14" s="85">
        <v>48597702</v>
      </c>
      <c r="BN14" s="128">
        <v>44351695</v>
      </c>
      <c r="BO14" s="87">
        <v>40689252</v>
      </c>
      <c r="BP14" s="85">
        <v>44188357</v>
      </c>
      <c r="BQ14" s="128">
        <v>52827393</v>
      </c>
      <c r="BR14" s="87">
        <v>55332258</v>
      </c>
      <c r="BS14" s="85">
        <v>48082597</v>
      </c>
      <c r="BT14" s="128">
        <v>40500297</v>
      </c>
      <c r="BU14" s="87">
        <v>40740330</v>
      </c>
      <c r="BV14" s="129">
        <v>48152481</v>
      </c>
      <c r="BW14" s="128">
        <f>SUM(BW6:BW13)</f>
        <v>53089407</v>
      </c>
      <c r="BX14" s="87">
        <f>SUM(BX6:BX13)</f>
        <v>50688038</v>
      </c>
      <c r="BY14" s="129">
        <f>SUM(BY6:BY13)</f>
        <v>44538739</v>
      </c>
      <c r="BZ14" s="128">
        <v>43180346</v>
      </c>
      <c r="CA14" s="87">
        <v>39869425</v>
      </c>
      <c r="CB14" s="129">
        <v>42599584</v>
      </c>
      <c r="CC14" s="128">
        <v>54645556</v>
      </c>
      <c r="CD14" s="87">
        <v>52217547</v>
      </c>
      <c r="CE14" s="129">
        <v>45785491</v>
      </c>
      <c r="CF14" s="128">
        <v>37537734</v>
      </c>
      <c r="CG14" s="87">
        <v>39386033</v>
      </c>
      <c r="CH14" s="129">
        <v>48736671</v>
      </c>
      <c r="CI14" s="128">
        <v>54240141</v>
      </c>
      <c r="CJ14" s="87">
        <v>50999924</v>
      </c>
      <c r="CK14" s="129">
        <v>50075213</v>
      </c>
      <c r="CL14" s="128">
        <v>43098323</v>
      </c>
      <c r="CM14" s="87">
        <v>41098547</v>
      </c>
      <c r="CN14" s="129">
        <v>39888229</v>
      </c>
      <c r="CO14" s="128">
        <f t="shared" ref="CO14:CZ14" si="1">SUM(CO6:CO13)</f>
        <v>43774887</v>
      </c>
      <c r="CP14" s="87">
        <f t="shared" si="1"/>
        <v>44803207</v>
      </c>
      <c r="CQ14" s="129">
        <f t="shared" si="1"/>
        <v>44077336</v>
      </c>
      <c r="CR14" s="75">
        <f t="shared" si="1"/>
        <v>38799744.653829999</v>
      </c>
      <c r="CS14" s="121">
        <f t="shared" si="1"/>
        <v>40809417.395429887</v>
      </c>
      <c r="CT14" s="123">
        <f t="shared" si="1"/>
        <v>46222512.337569997</v>
      </c>
      <c r="CU14" s="75">
        <f t="shared" si="1"/>
        <v>51305676.920000002</v>
      </c>
      <c r="CV14" s="121">
        <f t="shared" si="1"/>
        <v>47190395.25</v>
      </c>
      <c r="CW14" s="123">
        <f t="shared" si="1"/>
        <v>46169270</v>
      </c>
      <c r="CX14" s="79">
        <f t="shared" si="1"/>
        <v>41322942</v>
      </c>
      <c r="CY14" s="76">
        <f t="shared" si="1"/>
        <v>33531422</v>
      </c>
      <c r="CZ14" s="80">
        <f t="shared" si="1"/>
        <v>40687153.649999999</v>
      </c>
      <c r="DA14" s="79">
        <v>41958800.75</v>
      </c>
      <c r="DB14" s="76">
        <v>43017119.670000002</v>
      </c>
      <c r="DC14" s="80">
        <v>45510241.090000004</v>
      </c>
      <c r="DD14" s="79">
        <f>SUM(DD6:DD13)</f>
        <v>37230157.870000005</v>
      </c>
      <c r="DE14" s="76">
        <f>SUM(DE6:DE13)</f>
        <v>33037381</v>
      </c>
      <c r="DF14" s="80">
        <f>SUM(DF6:DF13)</f>
        <v>40097710</v>
      </c>
      <c r="DG14" s="135">
        <v>41101346</v>
      </c>
      <c r="DH14" s="136">
        <v>38250994</v>
      </c>
      <c r="DI14" s="137">
        <v>36408283</v>
      </c>
      <c r="DJ14" s="150">
        <f t="shared" ref="DJ14:DO14" si="2">SUM(DJ6:DJ13)</f>
        <v>34360783</v>
      </c>
      <c r="DK14" s="151">
        <f t="shared" si="2"/>
        <v>29361546</v>
      </c>
      <c r="DL14" s="152">
        <f t="shared" si="2"/>
        <v>35163040</v>
      </c>
      <c r="DM14" s="150">
        <f t="shared" si="2"/>
        <v>41357610</v>
      </c>
      <c r="DN14" s="151">
        <f t="shared" si="2"/>
        <v>43307811</v>
      </c>
      <c r="DO14" s="152">
        <f t="shared" si="2"/>
        <v>39147895</v>
      </c>
      <c r="DP14" s="150">
        <v>31323053</v>
      </c>
      <c r="DQ14" s="151">
        <v>30603897</v>
      </c>
      <c r="DR14" s="152">
        <v>38236626</v>
      </c>
      <c r="DS14" s="150">
        <v>40606506</v>
      </c>
      <c r="DT14" s="151">
        <v>35480579</v>
      </c>
      <c r="DU14" s="152">
        <v>37191786</v>
      </c>
      <c r="DV14" s="150">
        <v>33432787</v>
      </c>
      <c r="DW14" s="151">
        <v>30658860</v>
      </c>
      <c r="DX14" s="152">
        <v>34274728</v>
      </c>
      <c r="DY14" s="150">
        <v>39678725</v>
      </c>
      <c r="DZ14" s="151">
        <v>37661941</v>
      </c>
      <c r="EA14" s="152">
        <v>33776720</v>
      </c>
      <c r="EB14" s="150">
        <f t="shared" ref="EB14:EJ14" si="3">SUM(EB6:EB13)</f>
        <v>32686389</v>
      </c>
      <c r="EC14" s="151">
        <f t="shared" si="3"/>
        <v>30884165</v>
      </c>
      <c r="ED14" s="152">
        <f t="shared" si="3"/>
        <v>37712972</v>
      </c>
      <c r="EE14" s="150">
        <f t="shared" si="3"/>
        <v>45741315</v>
      </c>
      <c r="EF14" s="151">
        <f t="shared" si="3"/>
        <v>38656361</v>
      </c>
      <c r="EG14" s="152">
        <f t="shared" si="3"/>
        <v>36418006</v>
      </c>
      <c r="EH14" s="150">
        <f t="shared" si="3"/>
        <v>35273677</v>
      </c>
      <c r="EI14" s="151">
        <f t="shared" si="3"/>
        <v>31728012</v>
      </c>
      <c r="EJ14" s="152">
        <f t="shared" si="3"/>
        <v>34170187</v>
      </c>
      <c r="EK14" s="202">
        <v>39316376</v>
      </c>
      <c r="EL14" s="151">
        <v>42454172</v>
      </c>
      <c r="EM14" s="152">
        <v>41349546</v>
      </c>
      <c r="EN14" s="150">
        <f>SUM(EN6:EN13)</f>
        <v>32432042</v>
      </c>
      <c r="EO14" s="151">
        <f>SUM(EO6:EO13)</f>
        <v>31048624</v>
      </c>
      <c r="EP14" s="152">
        <f>SUM(EP6:EP13)</f>
        <v>40376283</v>
      </c>
      <c r="EQ14" s="150">
        <v>42642721</v>
      </c>
      <c r="ER14" s="151">
        <v>39904223</v>
      </c>
      <c r="ES14" s="152">
        <v>39597443</v>
      </c>
      <c r="ET14" s="150">
        <v>32785879</v>
      </c>
      <c r="EU14" s="151">
        <v>31476799</v>
      </c>
      <c r="EV14" s="152">
        <v>31275824</v>
      </c>
      <c r="EW14" s="150">
        <v>39886355</v>
      </c>
      <c r="EX14" s="151">
        <v>43915250</v>
      </c>
      <c r="EY14" s="152">
        <v>35043956</v>
      </c>
      <c r="EZ14" s="150">
        <v>31047579</v>
      </c>
      <c r="FA14" s="151">
        <v>29867404</v>
      </c>
      <c r="FB14" s="152">
        <v>41087252</v>
      </c>
      <c r="FC14" s="150">
        <v>44557273</v>
      </c>
      <c r="FD14" s="151">
        <v>38353540</v>
      </c>
      <c r="FE14" s="152">
        <v>36167503</v>
      </c>
      <c r="FF14" s="150">
        <v>33880826</v>
      </c>
      <c r="FG14" s="151">
        <v>30047560</v>
      </c>
      <c r="FH14" s="152">
        <v>35128918</v>
      </c>
      <c r="FI14" s="150">
        <v>44536788</v>
      </c>
      <c r="FJ14" s="151">
        <v>44452643</v>
      </c>
      <c r="FK14" s="152">
        <v>36849182</v>
      </c>
      <c r="FL14" s="135">
        <v>30701802</v>
      </c>
      <c r="FM14" s="136">
        <v>32434463</v>
      </c>
      <c r="FN14" s="137">
        <v>38523633</v>
      </c>
      <c r="FO14" s="135">
        <v>43177054</v>
      </c>
      <c r="FP14" s="136">
        <v>40731112</v>
      </c>
      <c r="FQ14" s="137">
        <v>39457502</v>
      </c>
      <c r="FR14" s="150">
        <v>35188329</v>
      </c>
      <c r="FS14" s="151">
        <v>29551358</v>
      </c>
      <c r="FT14" s="152">
        <v>38023893</v>
      </c>
      <c r="FU14" s="150">
        <f>SUM(FU6:FU13)</f>
        <v>43043216</v>
      </c>
      <c r="FV14" s="150">
        <f>SUM(FV6:FV13)</f>
        <v>41372858</v>
      </c>
      <c r="FW14" s="150">
        <f>SUM(FW6:FW13)</f>
        <v>41265723</v>
      </c>
      <c r="FX14" s="150">
        <v>31266599</v>
      </c>
      <c r="FY14" s="151">
        <v>32638961</v>
      </c>
      <c r="FZ14" s="152">
        <v>39629978</v>
      </c>
      <c r="GA14" s="135">
        <v>44334895</v>
      </c>
      <c r="GB14" s="136">
        <v>43815321</v>
      </c>
      <c r="GC14" s="137">
        <v>40246469</v>
      </c>
      <c r="GD14" s="150">
        <v>36251868</v>
      </c>
      <c r="GE14" s="151">
        <v>31978248</v>
      </c>
      <c r="GF14" s="152">
        <v>35840038</v>
      </c>
      <c r="GG14" s="150">
        <v>42476541</v>
      </c>
      <c r="GH14" s="151">
        <v>47084489</v>
      </c>
      <c r="GI14" s="152">
        <v>34439143.939999998</v>
      </c>
    </row>
    <row r="15" spans="2:191" ht="17.25" customHeight="1" x14ac:dyDescent="0.25">
      <c r="B15" s="50"/>
      <c r="C15" s="51"/>
      <c r="D15" s="51"/>
      <c r="E15" s="5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DV15" s="162"/>
      <c r="DW15" s="162"/>
      <c r="DX15" s="162"/>
      <c r="DY15" s="162"/>
      <c r="DZ15" s="162"/>
      <c r="EA15" s="162"/>
      <c r="EE15" s="162"/>
      <c r="EF15" s="162"/>
      <c r="EG15" s="162"/>
      <c r="EH15" s="162"/>
      <c r="EI15" s="162"/>
      <c r="EJ15" s="162"/>
    </row>
    <row r="16" spans="2:191" ht="16.5" thickBot="1" x14ac:dyDescent="0.3">
      <c r="B16" s="52"/>
      <c r="C16" s="53"/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DV16" s="162"/>
      <c r="DW16" s="162"/>
      <c r="DX16" s="162"/>
      <c r="DY16" s="162"/>
      <c r="DZ16" s="162"/>
      <c r="EA16" s="162"/>
      <c r="EE16" s="162"/>
      <c r="EF16" s="162"/>
      <c r="EG16" s="162"/>
      <c r="EH16" s="162"/>
      <c r="EI16" s="162"/>
      <c r="EJ16" s="162"/>
    </row>
    <row r="17" spans="1:191" ht="17.25" thickTop="1" thickBot="1" x14ac:dyDescent="0.3">
      <c r="B17" s="54"/>
      <c r="C17" s="130" t="s">
        <v>0</v>
      </c>
      <c r="D17" s="131" t="s">
        <v>1</v>
      </c>
      <c r="E17" s="131" t="s">
        <v>2</v>
      </c>
      <c r="F17" s="130" t="s">
        <v>3</v>
      </c>
      <c r="G17" s="131" t="s">
        <v>4</v>
      </c>
      <c r="H17" s="131" t="s">
        <v>5</v>
      </c>
      <c r="I17" s="130" t="s">
        <v>6</v>
      </c>
      <c r="J17" s="131" t="s">
        <v>7</v>
      </c>
      <c r="K17" s="131" t="s">
        <v>8</v>
      </c>
      <c r="L17" s="130" t="s">
        <v>9</v>
      </c>
      <c r="M17" s="131" t="s">
        <v>10</v>
      </c>
      <c r="N17" s="131" t="s">
        <v>11</v>
      </c>
      <c r="O17" s="130" t="s">
        <v>12</v>
      </c>
      <c r="P17" s="131" t="s">
        <v>13</v>
      </c>
      <c r="Q17" s="131" t="s">
        <v>14</v>
      </c>
      <c r="R17" s="130" t="s">
        <v>15</v>
      </c>
      <c r="S17" s="131" t="s">
        <v>16</v>
      </c>
      <c r="T17" s="131" t="s">
        <v>17</v>
      </c>
      <c r="U17" s="130" t="s">
        <v>18</v>
      </c>
      <c r="V17" s="131" t="s">
        <v>19</v>
      </c>
      <c r="W17" s="131" t="s">
        <v>20</v>
      </c>
      <c r="X17" s="130" t="s">
        <v>21</v>
      </c>
      <c r="Y17" s="131" t="s">
        <v>22</v>
      </c>
      <c r="Z17" s="131" t="s">
        <v>23</v>
      </c>
      <c r="AA17" s="130" t="s">
        <v>24</v>
      </c>
      <c r="AB17" s="131" t="s">
        <v>25</v>
      </c>
      <c r="AC17" s="131" t="s">
        <v>26</v>
      </c>
      <c r="AD17" s="130" t="s">
        <v>27</v>
      </c>
      <c r="AE17" s="131" t="s">
        <v>28</v>
      </c>
      <c r="AF17" s="131" t="s">
        <v>29</v>
      </c>
      <c r="AG17" s="130" t="s">
        <v>30</v>
      </c>
      <c r="AH17" s="132" t="s">
        <v>31</v>
      </c>
      <c r="AI17" s="131" t="s">
        <v>32</v>
      </c>
      <c r="AJ17" s="133" t="s">
        <v>67</v>
      </c>
      <c r="AK17" s="131" t="s">
        <v>68</v>
      </c>
      <c r="AL17" s="131" t="s">
        <v>69</v>
      </c>
      <c r="AM17" s="58" t="s">
        <v>36</v>
      </c>
      <c r="AN17" s="59" t="s">
        <v>37</v>
      </c>
      <c r="AO17" s="59" t="s">
        <v>38</v>
      </c>
      <c r="AP17" s="58" t="s">
        <v>39</v>
      </c>
      <c r="AQ17" s="59" t="s">
        <v>40</v>
      </c>
      <c r="AR17" s="59" t="s">
        <v>41</v>
      </c>
      <c r="AS17" s="58" t="s">
        <v>42</v>
      </c>
      <c r="AT17" s="59" t="s">
        <v>43</v>
      </c>
      <c r="AU17" s="59" t="s">
        <v>44</v>
      </c>
      <c r="AV17" s="60">
        <v>40452</v>
      </c>
      <c r="AW17" s="61">
        <v>40483</v>
      </c>
      <c r="AX17" s="61">
        <v>40513</v>
      </c>
      <c r="AY17" s="60">
        <v>40544</v>
      </c>
      <c r="AZ17" s="61">
        <v>40575</v>
      </c>
      <c r="BA17" s="61">
        <v>40603</v>
      </c>
      <c r="BB17" s="60">
        <v>40634</v>
      </c>
      <c r="BC17" s="61">
        <v>40664</v>
      </c>
      <c r="BD17" s="61">
        <v>40695</v>
      </c>
      <c r="BE17" s="60">
        <v>40725</v>
      </c>
      <c r="BF17" s="61">
        <v>40756</v>
      </c>
      <c r="BG17" s="61">
        <v>40787</v>
      </c>
      <c r="BH17" s="60">
        <v>40817</v>
      </c>
      <c r="BI17" s="61">
        <v>40848</v>
      </c>
      <c r="BJ17" s="61">
        <v>40878</v>
      </c>
      <c r="BK17" s="60">
        <v>40909</v>
      </c>
      <c r="BL17" s="61">
        <v>40940</v>
      </c>
      <c r="BM17" s="61">
        <v>40969</v>
      </c>
      <c r="BN17" s="60">
        <v>41000</v>
      </c>
      <c r="BO17" s="61">
        <v>41030</v>
      </c>
      <c r="BP17" s="61">
        <v>41061</v>
      </c>
      <c r="BQ17" s="60">
        <v>41091</v>
      </c>
      <c r="BR17" s="61">
        <v>41122</v>
      </c>
      <c r="BS17" s="61">
        <v>41153</v>
      </c>
      <c r="BT17" s="60">
        <v>41183</v>
      </c>
      <c r="BU17" s="61">
        <v>41214</v>
      </c>
      <c r="BV17" s="62">
        <v>41244</v>
      </c>
      <c r="BW17" s="60">
        <v>41275</v>
      </c>
      <c r="BX17" s="61">
        <v>41306</v>
      </c>
      <c r="BY17" s="62">
        <v>41334</v>
      </c>
      <c r="BZ17" s="60">
        <v>41365</v>
      </c>
      <c r="CA17" s="61">
        <v>41395</v>
      </c>
      <c r="CB17" s="62">
        <v>41426</v>
      </c>
      <c r="CC17" s="60">
        <v>41456</v>
      </c>
      <c r="CD17" s="61">
        <v>41487</v>
      </c>
      <c r="CE17" s="62">
        <v>41518</v>
      </c>
      <c r="CF17" s="104">
        <v>41548</v>
      </c>
      <c r="CG17" s="105">
        <v>41579</v>
      </c>
      <c r="CH17" s="106">
        <v>41609</v>
      </c>
      <c r="CI17" s="10">
        <v>41640</v>
      </c>
      <c r="CJ17" s="11">
        <v>41671</v>
      </c>
      <c r="CK17" s="12">
        <v>41699</v>
      </c>
      <c r="CL17" s="10">
        <v>41730</v>
      </c>
      <c r="CM17" s="11">
        <v>41760</v>
      </c>
      <c r="CN17" s="12">
        <v>41791</v>
      </c>
      <c r="CO17" s="10">
        <v>41821</v>
      </c>
      <c r="CP17" s="11">
        <v>41852</v>
      </c>
      <c r="CQ17" s="12">
        <v>41883</v>
      </c>
      <c r="CR17" s="10">
        <v>41913</v>
      </c>
      <c r="CS17" s="11">
        <v>41944</v>
      </c>
      <c r="CT17" s="12">
        <v>41974</v>
      </c>
      <c r="CU17" s="10">
        <v>42005</v>
      </c>
      <c r="CV17" s="11">
        <v>42036</v>
      </c>
      <c r="CW17" s="12">
        <v>42064</v>
      </c>
      <c r="CX17" s="10">
        <v>42095</v>
      </c>
      <c r="CY17" s="11">
        <v>42125</v>
      </c>
      <c r="CZ17" s="12">
        <v>42156</v>
      </c>
      <c r="DA17" s="10">
        <v>42186</v>
      </c>
      <c r="DB17" s="11">
        <v>42217</v>
      </c>
      <c r="DC17" s="13">
        <v>42248</v>
      </c>
      <c r="DD17" s="10">
        <v>42278</v>
      </c>
      <c r="DE17" s="11">
        <v>42309</v>
      </c>
      <c r="DF17" s="13">
        <v>42339</v>
      </c>
      <c r="DG17" s="10">
        <v>42370</v>
      </c>
      <c r="DH17" s="11">
        <v>42401</v>
      </c>
      <c r="DI17" s="13">
        <v>42430</v>
      </c>
      <c r="DJ17" s="138">
        <v>42461</v>
      </c>
      <c r="DK17" s="139">
        <v>42491</v>
      </c>
      <c r="DL17" s="140">
        <v>42522</v>
      </c>
      <c r="DM17" s="138">
        <v>42552</v>
      </c>
      <c r="DN17" s="139">
        <v>42583</v>
      </c>
      <c r="DO17" s="140">
        <v>42614</v>
      </c>
      <c r="DP17" s="138">
        <v>42644</v>
      </c>
      <c r="DQ17" s="139">
        <v>42675</v>
      </c>
      <c r="DR17" s="140">
        <v>42705</v>
      </c>
      <c r="DS17" s="138">
        <v>42736</v>
      </c>
      <c r="DT17" s="139">
        <v>42767</v>
      </c>
      <c r="DU17" s="140">
        <v>42795</v>
      </c>
      <c r="DV17" s="138">
        <v>42826</v>
      </c>
      <c r="DW17" s="139">
        <v>42856</v>
      </c>
      <c r="DX17" s="140">
        <v>42887</v>
      </c>
      <c r="DY17" s="138">
        <v>42917</v>
      </c>
      <c r="DZ17" s="139">
        <v>42948</v>
      </c>
      <c r="EA17" s="140">
        <v>42979</v>
      </c>
      <c r="EB17" s="163">
        <f>EB2</f>
        <v>43009</v>
      </c>
      <c r="EC17" s="164">
        <f>EC2</f>
        <v>43040</v>
      </c>
      <c r="ED17" s="165">
        <f>ED2</f>
        <v>43070</v>
      </c>
      <c r="EE17" s="140">
        <v>43101</v>
      </c>
      <c r="EF17" s="140">
        <v>43132</v>
      </c>
      <c r="EG17" s="140">
        <v>43160</v>
      </c>
      <c r="EH17" s="140">
        <v>43191</v>
      </c>
      <c r="EI17" s="140">
        <v>43221</v>
      </c>
      <c r="EJ17" s="140">
        <v>43252</v>
      </c>
      <c r="EK17" s="138">
        <v>43282</v>
      </c>
      <c r="EL17" s="139">
        <v>43313</v>
      </c>
      <c r="EM17" s="140">
        <v>43344</v>
      </c>
      <c r="EN17" s="140">
        <v>43374</v>
      </c>
      <c r="EO17" s="140">
        <v>43405</v>
      </c>
      <c r="EP17" s="140">
        <v>43435</v>
      </c>
      <c r="EQ17" s="183">
        <v>43466</v>
      </c>
      <c r="ER17" s="183">
        <v>43497</v>
      </c>
      <c r="ES17" s="183">
        <v>43525</v>
      </c>
      <c r="ET17" s="183">
        <v>43556</v>
      </c>
      <c r="EU17" s="183">
        <v>43586</v>
      </c>
      <c r="EV17" s="183">
        <v>43617</v>
      </c>
      <c r="EW17" s="140">
        <v>43647</v>
      </c>
      <c r="EX17" s="140">
        <v>43678</v>
      </c>
      <c r="EY17" s="140">
        <v>43709</v>
      </c>
      <c r="EZ17" s="140">
        <v>43739</v>
      </c>
      <c r="FA17" s="140">
        <v>43770</v>
      </c>
      <c r="FB17" s="140">
        <v>43800</v>
      </c>
      <c r="FC17" s="183">
        <v>43831</v>
      </c>
      <c r="FD17" s="183">
        <v>43862</v>
      </c>
      <c r="FE17" s="183">
        <v>43891</v>
      </c>
      <c r="FF17" s="183">
        <v>43922</v>
      </c>
      <c r="FG17" s="183">
        <v>43952</v>
      </c>
      <c r="FH17" s="183">
        <v>43983</v>
      </c>
      <c r="FI17" s="183">
        <v>44013</v>
      </c>
      <c r="FJ17" s="183">
        <v>44044</v>
      </c>
      <c r="FK17" s="183">
        <v>44075</v>
      </c>
      <c r="FL17" s="219">
        <v>44105</v>
      </c>
      <c r="FM17" s="219">
        <v>44136</v>
      </c>
      <c r="FN17" s="219">
        <v>44166</v>
      </c>
      <c r="FO17" s="219">
        <v>44197</v>
      </c>
      <c r="FP17" s="219">
        <v>44228</v>
      </c>
      <c r="FQ17" s="219">
        <v>44256</v>
      </c>
      <c r="FR17" s="183">
        <v>44287</v>
      </c>
      <c r="FS17" s="183">
        <v>44317</v>
      </c>
      <c r="FT17" s="183">
        <v>44348</v>
      </c>
      <c r="FU17" s="219">
        <v>44378</v>
      </c>
      <c r="FV17" s="219">
        <v>44409</v>
      </c>
      <c r="FW17" s="219">
        <v>44440</v>
      </c>
      <c r="FX17" s="219">
        <v>44470</v>
      </c>
      <c r="FY17" s="219">
        <v>44501</v>
      </c>
      <c r="FZ17" s="219">
        <v>44531</v>
      </c>
      <c r="GA17" s="219">
        <v>44562</v>
      </c>
      <c r="GB17" s="219">
        <v>44593</v>
      </c>
      <c r="GC17" s="219">
        <v>44621</v>
      </c>
      <c r="GD17" s="183">
        <v>44652</v>
      </c>
      <c r="GE17" s="183">
        <v>44682</v>
      </c>
      <c r="GF17" s="183">
        <v>44713</v>
      </c>
      <c r="GG17" s="183">
        <v>44743</v>
      </c>
      <c r="GH17" s="183">
        <v>44774</v>
      </c>
      <c r="GI17" s="183">
        <v>44805</v>
      </c>
    </row>
    <row r="18" spans="1:191" ht="16.5" customHeight="1" thickBot="1" x14ac:dyDescent="0.3">
      <c r="B18" s="14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9"/>
      <c r="AK18" s="109"/>
      <c r="AL18" s="109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3"/>
      <c r="BW18" s="110"/>
      <c r="BX18" s="110"/>
      <c r="BY18" s="113"/>
      <c r="BZ18" s="110"/>
      <c r="CA18" s="110"/>
      <c r="CB18" s="113"/>
      <c r="CC18" s="110"/>
      <c r="CD18" s="110"/>
      <c r="CE18" s="113"/>
      <c r="CF18" s="110"/>
      <c r="CG18" s="112"/>
      <c r="CH18" s="113"/>
      <c r="CI18" s="110"/>
      <c r="CJ18" s="112"/>
      <c r="CK18" s="113"/>
      <c r="CL18" s="110"/>
      <c r="CM18" s="112"/>
      <c r="CN18" s="113"/>
      <c r="CO18" s="110"/>
      <c r="CP18" s="112"/>
      <c r="CQ18" s="113"/>
      <c r="CR18" s="110"/>
      <c r="CS18" s="112"/>
      <c r="CT18" s="113"/>
      <c r="CU18" s="110"/>
      <c r="CV18" s="112"/>
      <c r="CW18" s="113"/>
      <c r="CX18" s="110"/>
      <c r="CY18" s="112"/>
      <c r="CZ18" s="113"/>
      <c r="DA18" s="110"/>
      <c r="DB18" s="112"/>
      <c r="DC18" s="113"/>
      <c r="DD18" s="110"/>
      <c r="DE18" s="112"/>
      <c r="DF18" s="113"/>
      <c r="DG18" s="110"/>
      <c r="DH18" s="112"/>
      <c r="DI18" s="113"/>
      <c r="DJ18" s="153"/>
      <c r="DK18" s="154"/>
      <c r="DL18" s="155"/>
      <c r="DM18" s="153"/>
      <c r="DN18" s="154"/>
      <c r="DO18" s="155"/>
      <c r="DP18" s="153"/>
      <c r="DQ18" s="154"/>
      <c r="DR18" s="155"/>
      <c r="DS18" s="153"/>
      <c r="DT18" s="154"/>
      <c r="DU18" s="155"/>
      <c r="DV18" s="153"/>
      <c r="DW18" s="154"/>
      <c r="DX18" s="155"/>
      <c r="DY18" s="153"/>
      <c r="DZ18" s="154"/>
      <c r="EA18" s="155"/>
      <c r="EB18" s="166"/>
      <c r="EC18" s="167"/>
      <c r="ED18" s="168"/>
      <c r="EE18" s="153"/>
      <c r="EF18" s="154"/>
      <c r="EG18" s="155"/>
      <c r="EH18" s="153"/>
      <c r="EI18" s="154"/>
      <c r="EJ18" s="155"/>
      <c r="EK18" s="153"/>
      <c r="EL18" s="154"/>
      <c r="EM18" s="155"/>
      <c r="EN18" s="153"/>
      <c r="EO18" s="154"/>
      <c r="EP18" s="155"/>
      <c r="EQ18" s="184"/>
      <c r="ER18" s="185"/>
      <c r="ES18" s="186"/>
      <c r="ET18" s="184"/>
      <c r="EU18" s="185"/>
      <c r="EV18" s="186"/>
      <c r="EW18" s="153"/>
      <c r="EX18" s="154"/>
      <c r="EY18" s="155"/>
      <c r="EZ18" s="153"/>
      <c r="FA18" s="154"/>
      <c r="FB18" s="155"/>
      <c r="FC18" s="184"/>
      <c r="FD18" s="185"/>
      <c r="FE18" s="186"/>
      <c r="FF18" s="184"/>
      <c r="FG18" s="185"/>
      <c r="FH18" s="186"/>
      <c r="FI18" s="184"/>
      <c r="FJ18" s="185"/>
      <c r="FK18" s="186"/>
      <c r="FL18" s="184"/>
      <c r="FM18" s="185"/>
      <c r="FN18" s="186"/>
      <c r="FO18" s="184"/>
      <c r="FP18" s="185"/>
      <c r="FQ18" s="186"/>
      <c r="FR18" s="184"/>
      <c r="FS18" s="185"/>
      <c r="FT18" s="186"/>
      <c r="FU18" s="184"/>
      <c r="FV18" s="185"/>
      <c r="FW18" s="186"/>
      <c r="FX18" s="184"/>
      <c r="FY18" s="185"/>
      <c r="FZ18" s="186"/>
      <c r="GA18" s="184"/>
      <c r="GB18" s="185"/>
      <c r="GC18" s="186"/>
      <c r="GD18" s="166"/>
      <c r="GE18" s="167"/>
      <c r="GF18" s="168"/>
      <c r="GG18" s="166"/>
      <c r="GH18" s="167"/>
      <c r="GI18" s="168"/>
    </row>
    <row r="19" spans="1:191" ht="15.75" customHeight="1" x14ac:dyDescent="0.25">
      <c r="B19" s="63" t="s">
        <v>45</v>
      </c>
      <c r="C19" s="252" t="s">
        <v>71</v>
      </c>
      <c r="D19" s="253"/>
      <c r="E19" s="250"/>
      <c r="F19" s="252" t="s">
        <v>71</v>
      </c>
      <c r="G19" s="253"/>
      <c r="H19" s="250"/>
      <c r="I19" s="252" t="s">
        <v>71</v>
      </c>
      <c r="J19" s="253"/>
      <c r="K19" s="250"/>
      <c r="L19" s="252" t="s">
        <v>71</v>
      </c>
      <c r="M19" s="253"/>
      <c r="N19" s="250"/>
      <c r="O19" s="252" t="s">
        <v>71</v>
      </c>
      <c r="P19" s="253"/>
      <c r="Q19" s="250"/>
      <c r="R19" s="252" t="s">
        <v>71</v>
      </c>
      <c r="S19" s="253"/>
      <c r="T19" s="250"/>
      <c r="U19" s="252" t="s">
        <v>71</v>
      </c>
      <c r="V19" s="253"/>
      <c r="W19" s="250"/>
      <c r="X19" s="252" t="s">
        <v>71</v>
      </c>
      <c r="Y19" s="253"/>
      <c r="Z19" s="250"/>
      <c r="AA19" s="252" t="s">
        <v>71</v>
      </c>
      <c r="AB19" s="253"/>
      <c r="AC19" s="250"/>
      <c r="AD19" s="252" t="s">
        <v>71</v>
      </c>
      <c r="AE19" s="253"/>
      <c r="AF19" s="250"/>
      <c r="AG19" s="252" t="s">
        <v>71</v>
      </c>
      <c r="AH19" s="253"/>
      <c r="AI19" s="250"/>
      <c r="AJ19" s="252" t="s">
        <v>71</v>
      </c>
      <c r="AK19" s="253"/>
      <c r="AL19" s="250"/>
      <c r="AM19" s="252" t="s">
        <v>71</v>
      </c>
      <c r="AN19" s="253"/>
      <c r="AO19" s="250"/>
      <c r="AP19" s="252" t="s">
        <v>71</v>
      </c>
      <c r="AQ19" s="253"/>
      <c r="AR19" s="250"/>
      <c r="AS19" s="252" t="s">
        <v>71</v>
      </c>
      <c r="AT19" s="253"/>
      <c r="AU19" s="250"/>
      <c r="AV19" s="252" t="s">
        <v>71</v>
      </c>
      <c r="AW19" s="253"/>
      <c r="AX19" s="250"/>
      <c r="AY19" s="252" t="s">
        <v>71</v>
      </c>
      <c r="AZ19" s="253"/>
      <c r="BA19" s="250"/>
      <c r="BB19" s="252" t="s">
        <v>71</v>
      </c>
      <c r="BC19" s="253"/>
      <c r="BD19" s="250"/>
      <c r="BE19" s="252" t="s">
        <v>71</v>
      </c>
      <c r="BF19" s="253"/>
      <c r="BG19" s="250"/>
      <c r="BH19" s="252" t="s">
        <v>71</v>
      </c>
      <c r="BI19" s="253"/>
      <c r="BJ19" s="250"/>
      <c r="BK19" s="252" t="s">
        <v>71</v>
      </c>
      <c r="BL19" s="253"/>
      <c r="BM19" s="250"/>
      <c r="BN19" s="252" t="s">
        <v>71</v>
      </c>
      <c r="BO19" s="253"/>
      <c r="BP19" s="250"/>
      <c r="BQ19" s="252" t="s">
        <v>71</v>
      </c>
      <c r="BR19" s="253"/>
      <c r="BS19" s="250"/>
      <c r="BT19" s="252" t="s">
        <v>71</v>
      </c>
      <c r="BU19" s="253"/>
      <c r="BV19" s="250"/>
      <c r="BW19" s="252" t="s">
        <v>71</v>
      </c>
      <c r="BX19" s="253"/>
      <c r="BY19" s="250"/>
      <c r="BZ19" s="252" t="s">
        <v>71</v>
      </c>
      <c r="CA19" s="253"/>
      <c r="CB19" s="250"/>
      <c r="CC19" s="252" t="s">
        <v>71</v>
      </c>
      <c r="CD19" s="253"/>
      <c r="CE19" s="250"/>
      <c r="CF19" s="253" t="s">
        <v>71</v>
      </c>
      <c r="CG19" s="253"/>
      <c r="CH19" s="250"/>
      <c r="CI19" s="253" t="s">
        <v>71</v>
      </c>
      <c r="CJ19" s="253"/>
      <c r="CK19" s="250"/>
      <c r="CL19" s="253" t="s">
        <v>71</v>
      </c>
      <c r="CM19" s="253"/>
      <c r="CN19" s="250"/>
      <c r="CO19" s="253" t="s">
        <v>71</v>
      </c>
      <c r="CP19" s="253"/>
      <c r="CQ19" s="250"/>
      <c r="CR19" s="253" t="s">
        <v>71</v>
      </c>
      <c r="CS19" s="253"/>
      <c r="CT19" s="250"/>
      <c r="CU19" s="253" t="s">
        <v>71</v>
      </c>
      <c r="CV19" s="253"/>
      <c r="CW19" s="250"/>
      <c r="CX19" s="253" t="s">
        <v>71</v>
      </c>
      <c r="CY19" s="253"/>
      <c r="CZ19" s="250"/>
      <c r="DA19" s="253" t="s">
        <v>71</v>
      </c>
      <c r="DB19" s="253"/>
      <c r="DC19" s="250"/>
      <c r="DD19" s="253" t="s">
        <v>71</v>
      </c>
      <c r="DE19" s="253"/>
      <c r="DF19" s="250"/>
      <c r="DG19" s="253" t="s">
        <v>71</v>
      </c>
      <c r="DH19" s="253"/>
      <c r="DI19" s="250"/>
      <c r="DJ19" s="281" t="s">
        <v>71</v>
      </c>
      <c r="DK19" s="281"/>
      <c r="DL19" s="274"/>
      <c r="DM19" s="281" t="s">
        <v>71</v>
      </c>
      <c r="DN19" s="281"/>
      <c r="DO19" s="274"/>
      <c r="DP19" s="281" t="s">
        <v>71</v>
      </c>
      <c r="DQ19" s="281"/>
      <c r="DR19" s="274"/>
      <c r="DS19" s="281" t="s">
        <v>71</v>
      </c>
      <c r="DT19" s="281"/>
      <c r="DU19" s="274"/>
      <c r="DV19" s="281" t="s">
        <v>71</v>
      </c>
      <c r="DW19" s="281"/>
      <c r="DX19" s="274"/>
      <c r="DY19" s="281" t="s">
        <v>71</v>
      </c>
      <c r="DZ19" s="281"/>
      <c r="EA19" s="274"/>
      <c r="EB19" s="281" t="s">
        <v>71</v>
      </c>
      <c r="EC19" s="281"/>
      <c r="ED19" s="274"/>
      <c r="EE19" s="281" t="s">
        <v>71</v>
      </c>
      <c r="EF19" s="281"/>
      <c r="EG19" s="274"/>
      <c r="EH19" s="281" t="s">
        <v>71</v>
      </c>
      <c r="EI19" s="281"/>
      <c r="EJ19" s="274"/>
      <c r="EK19" s="281" t="s">
        <v>71</v>
      </c>
      <c r="EL19" s="281"/>
      <c r="EM19" s="274"/>
      <c r="EN19" s="281" t="s">
        <v>71</v>
      </c>
      <c r="EO19" s="281"/>
      <c r="EP19" s="274"/>
      <c r="EQ19" s="281" t="s">
        <v>71</v>
      </c>
      <c r="ER19" s="281"/>
      <c r="ES19" s="274"/>
      <c r="ET19" s="281" t="s">
        <v>71</v>
      </c>
      <c r="EU19" s="281"/>
      <c r="EV19" s="274"/>
      <c r="EW19" s="281" t="s">
        <v>71</v>
      </c>
      <c r="EX19" s="281"/>
      <c r="EY19" s="274"/>
      <c r="EZ19" s="281" t="s">
        <v>71</v>
      </c>
      <c r="FA19" s="281"/>
      <c r="FB19" s="274"/>
      <c r="FC19" s="281" t="s">
        <v>71</v>
      </c>
      <c r="FD19" s="281"/>
      <c r="FE19" s="274"/>
      <c r="FF19" s="281" t="s">
        <v>71</v>
      </c>
      <c r="FG19" s="281"/>
      <c r="FH19" s="274"/>
      <c r="FI19" s="281" t="s">
        <v>71</v>
      </c>
      <c r="FJ19" s="281"/>
      <c r="FK19" s="274"/>
      <c r="FL19" s="249" t="s">
        <v>71</v>
      </c>
      <c r="FM19" s="249"/>
      <c r="FN19" s="250"/>
      <c r="FO19" s="249" t="s">
        <v>71</v>
      </c>
      <c r="FP19" s="249"/>
      <c r="FQ19" s="250"/>
      <c r="FR19" s="281" t="s">
        <v>71</v>
      </c>
      <c r="FS19" s="281"/>
      <c r="FT19" s="274"/>
      <c r="FU19" s="249" t="s">
        <v>71</v>
      </c>
      <c r="FV19" s="249"/>
      <c r="FW19" s="250"/>
      <c r="FX19" s="249" t="s">
        <v>71</v>
      </c>
      <c r="FY19" s="249"/>
      <c r="FZ19" s="250"/>
      <c r="GA19" s="249" t="s">
        <v>71</v>
      </c>
      <c r="GB19" s="249"/>
      <c r="GC19" s="250"/>
      <c r="GD19" s="273" t="s">
        <v>71</v>
      </c>
      <c r="GE19" s="273"/>
      <c r="GF19" s="274"/>
      <c r="GG19" s="273" t="s">
        <v>71</v>
      </c>
      <c r="GH19" s="273"/>
      <c r="GI19" s="274"/>
    </row>
    <row r="20" spans="1:191" ht="16.5" thickBot="1" x14ac:dyDescent="0.3">
      <c r="B20" s="63"/>
      <c r="C20" s="252"/>
      <c r="D20" s="253"/>
      <c r="E20" s="250"/>
      <c r="F20" s="252"/>
      <c r="G20" s="253"/>
      <c r="H20" s="250"/>
      <c r="I20" s="252"/>
      <c r="J20" s="253"/>
      <c r="K20" s="250"/>
      <c r="L20" s="252"/>
      <c r="M20" s="253"/>
      <c r="N20" s="250"/>
      <c r="O20" s="252"/>
      <c r="P20" s="253"/>
      <c r="Q20" s="250"/>
      <c r="R20" s="252"/>
      <c r="S20" s="253"/>
      <c r="T20" s="250"/>
      <c r="U20" s="252"/>
      <c r="V20" s="253"/>
      <c r="W20" s="250"/>
      <c r="X20" s="252"/>
      <c r="Y20" s="253"/>
      <c r="Z20" s="250"/>
      <c r="AA20" s="252"/>
      <c r="AB20" s="253"/>
      <c r="AC20" s="250"/>
      <c r="AD20" s="252"/>
      <c r="AE20" s="253"/>
      <c r="AF20" s="250"/>
      <c r="AG20" s="252"/>
      <c r="AH20" s="253"/>
      <c r="AI20" s="250"/>
      <c r="AJ20" s="252"/>
      <c r="AK20" s="253"/>
      <c r="AL20" s="250"/>
      <c r="AM20" s="252"/>
      <c r="AN20" s="253"/>
      <c r="AO20" s="250"/>
      <c r="AP20" s="252"/>
      <c r="AQ20" s="253"/>
      <c r="AR20" s="250"/>
      <c r="AS20" s="252"/>
      <c r="AT20" s="253"/>
      <c r="AU20" s="250"/>
      <c r="AV20" s="252"/>
      <c r="AW20" s="253"/>
      <c r="AX20" s="250"/>
      <c r="AY20" s="252"/>
      <c r="AZ20" s="253"/>
      <c r="BA20" s="250"/>
      <c r="BB20" s="252"/>
      <c r="BC20" s="253"/>
      <c r="BD20" s="250"/>
      <c r="BE20" s="252"/>
      <c r="BF20" s="253"/>
      <c r="BG20" s="250"/>
      <c r="BH20" s="252"/>
      <c r="BI20" s="253"/>
      <c r="BJ20" s="250"/>
      <c r="BK20" s="252"/>
      <c r="BL20" s="253"/>
      <c r="BM20" s="250"/>
      <c r="BN20" s="252"/>
      <c r="BO20" s="253"/>
      <c r="BP20" s="250"/>
      <c r="BQ20" s="252"/>
      <c r="BR20" s="253"/>
      <c r="BS20" s="250"/>
      <c r="BT20" s="252"/>
      <c r="BU20" s="253"/>
      <c r="BV20" s="250"/>
      <c r="BW20" s="252"/>
      <c r="BX20" s="253"/>
      <c r="BY20" s="250"/>
      <c r="BZ20" s="252"/>
      <c r="CA20" s="253"/>
      <c r="CB20" s="250"/>
      <c r="CC20" s="252"/>
      <c r="CD20" s="253"/>
      <c r="CE20" s="250"/>
      <c r="CF20" s="253"/>
      <c r="CG20" s="253"/>
      <c r="CH20" s="250"/>
      <c r="CI20" s="253"/>
      <c r="CJ20" s="253"/>
      <c r="CK20" s="250"/>
      <c r="CL20" s="253"/>
      <c r="CM20" s="253"/>
      <c r="CN20" s="250"/>
      <c r="CO20" s="253"/>
      <c r="CP20" s="253"/>
      <c r="CQ20" s="250"/>
      <c r="CR20" s="253"/>
      <c r="CS20" s="253"/>
      <c r="CT20" s="250"/>
      <c r="CU20" s="253"/>
      <c r="CV20" s="253"/>
      <c r="CW20" s="250"/>
      <c r="CX20" s="253"/>
      <c r="CY20" s="253"/>
      <c r="CZ20" s="250"/>
      <c r="DA20" s="253"/>
      <c r="DB20" s="253"/>
      <c r="DC20" s="250"/>
      <c r="DD20" s="253"/>
      <c r="DE20" s="253"/>
      <c r="DF20" s="250"/>
      <c r="DG20" s="253"/>
      <c r="DH20" s="253"/>
      <c r="DI20" s="250"/>
      <c r="DJ20" s="281"/>
      <c r="DK20" s="281"/>
      <c r="DL20" s="274"/>
      <c r="DM20" s="281"/>
      <c r="DN20" s="281"/>
      <c r="DO20" s="274"/>
      <c r="DP20" s="281"/>
      <c r="DQ20" s="281"/>
      <c r="DR20" s="274"/>
      <c r="DS20" s="281"/>
      <c r="DT20" s="281"/>
      <c r="DU20" s="274"/>
      <c r="DV20" s="281"/>
      <c r="DW20" s="281"/>
      <c r="DX20" s="274"/>
      <c r="DY20" s="281"/>
      <c r="DZ20" s="281"/>
      <c r="EA20" s="274"/>
      <c r="EB20" s="281"/>
      <c r="EC20" s="281"/>
      <c r="ED20" s="274"/>
      <c r="EE20" s="281"/>
      <c r="EF20" s="281"/>
      <c r="EG20" s="274"/>
      <c r="EH20" s="281"/>
      <c r="EI20" s="281"/>
      <c r="EJ20" s="274"/>
      <c r="EK20" s="281"/>
      <c r="EL20" s="281"/>
      <c r="EM20" s="274"/>
      <c r="EN20" s="281"/>
      <c r="EO20" s="281"/>
      <c r="EP20" s="274"/>
      <c r="EQ20" s="281"/>
      <c r="ER20" s="281"/>
      <c r="ES20" s="274"/>
      <c r="ET20" s="281"/>
      <c r="EU20" s="281"/>
      <c r="EV20" s="274"/>
      <c r="EW20" s="281"/>
      <c r="EX20" s="281"/>
      <c r="EY20" s="274"/>
      <c r="EZ20" s="281"/>
      <c r="FA20" s="281"/>
      <c r="FB20" s="274"/>
      <c r="FC20" s="281"/>
      <c r="FD20" s="281"/>
      <c r="FE20" s="274"/>
      <c r="FF20" s="281"/>
      <c r="FG20" s="281"/>
      <c r="FH20" s="274"/>
      <c r="FI20" s="281"/>
      <c r="FJ20" s="281"/>
      <c r="FK20" s="274"/>
      <c r="FL20" s="249"/>
      <c r="FM20" s="249"/>
      <c r="FN20" s="250"/>
      <c r="FO20" s="249"/>
      <c r="FP20" s="249"/>
      <c r="FQ20" s="250"/>
      <c r="FR20" s="281"/>
      <c r="FS20" s="281"/>
      <c r="FT20" s="274"/>
      <c r="FU20" s="249"/>
      <c r="FV20" s="249"/>
      <c r="FW20" s="250"/>
      <c r="FX20" s="249"/>
      <c r="FY20" s="249"/>
      <c r="FZ20" s="250"/>
      <c r="GA20" s="249"/>
      <c r="GB20" s="249"/>
      <c r="GC20" s="250"/>
      <c r="GD20" s="273"/>
      <c r="GE20" s="273"/>
      <c r="GF20" s="274"/>
      <c r="GG20" s="273"/>
      <c r="GH20" s="273"/>
      <c r="GI20" s="274"/>
    </row>
    <row r="21" spans="1:191" ht="16.5" thickTop="1" x14ac:dyDescent="0.25">
      <c r="B21" s="134" t="s">
        <v>47</v>
      </c>
      <c r="C21" s="26">
        <v>28371</v>
      </c>
      <c r="D21" s="29">
        <v>29799</v>
      </c>
      <c r="E21" s="28">
        <v>32022</v>
      </c>
      <c r="F21" s="26">
        <v>22905</v>
      </c>
      <c r="G21" s="29">
        <v>16553</v>
      </c>
      <c r="H21" s="28">
        <v>17018</v>
      </c>
      <c r="I21" s="26">
        <v>17300</v>
      </c>
      <c r="J21" s="29">
        <v>16144</v>
      </c>
      <c r="K21" s="28">
        <v>16908</v>
      </c>
      <c r="L21" s="26">
        <v>15979</v>
      </c>
      <c r="M21" s="29">
        <v>22469</v>
      </c>
      <c r="N21" s="28">
        <v>31935</v>
      </c>
      <c r="O21" s="26">
        <v>33372</v>
      </c>
      <c r="P21" s="29">
        <v>31048</v>
      </c>
      <c r="Q21" s="28">
        <v>28032</v>
      </c>
      <c r="R21" s="26">
        <v>25775</v>
      </c>
      <c r="S21" s="29">
        <v>17389</v>
      </c>
      <c r="T21" s="28">
        <v>18737</v>
      </c>
      <c r="U21" s="26">
        <v>21380</v>
      </c>
      <c r="V21" s="29">
        <v>22396</v>
      </c>
      <c r="W21" s="28">
        <v>20899</v>
      </c>
      <c r="X21" s="26">
        <v>18733</v>
      </c>
      <c r="Y21" s="29">
        <v>21669</v>
      </c>
      <c r="Z21" s="28">
        <v>26424</v>
      </c>
      <c r="AA21" s="26">
        <v>33436</v>
      </c>
      <c r="AB21" s="29">
        <v>28710</v>
      </c>
      <c r="AC21" s="28">
        <v>25312</v>
      </c>
      <c r="AD21" s="26">
        <v>21567</v>
      </c>
      <c r="AE21" s="29">
        <v>18627</v>
      </c>
      <c r="AF21" s="28">
        <v>16827</v>
      </c>
      <c r="AG21" s="26">
        <v>19629</v>
      </c>
      <c r="AH21" s="29">
        <v>21310</v>
      </c>
      <c r="AI21" s="28">
        <v>18185</v>
      </c>
      <c r="AJ21" s="26">
        <v>15098</v>
      </c>
      <c r="AK21" s="29">
        <v>20184</v>
      </c>
      <c r="AL21" s="28">
        <v>22596</v>
      </c>
      <c r="AM21" s="115">
        <v>35520</v>
      </c>
      <c r="AN21" s="70">
        <v>44458</v>
      </c>
      <c r="AO21" s="116">
        <v>41869</v>
      </c>
      <c r="AP21" s="115">
        <v>31459</v>
      </c>
      <c r="AQ21" s="70">
        <v>26861</v>
      </c>
      <c r="AR21" s="116">
        <v>27997</v>
      </c>
      <c r="AS21" s="115">
        <v>34885</v>
      </c>
      <c r="AT21" s="70">
        <v>28225</v>
      </c>
      <c r="AU21" s="116">
        <v>30083</v>
      </c>
      <c r="AV21" s="115">
        <v>31014</v>
      </c>
      <c r="AW21" s="70">
        <v>35153</v>
      </c>
      <c r="AX21" s="116">
        <v>41766</v>
      </c>
      <c r="AY21" s="115">
        <v>52437</v>
      </c>
      <c r="AZ21" s="70">
        <v>46588</v>
      </c>
      <c r="BA21" s="116">
        <v>42582</v>
      </c>
      <c r="BB21" s="115">
        <v>39600</v>
      </c>
      <c r="BC21" s="70">
        <v>31911</v>
      </c>
      <c r="BD21" s="116">
        <v>31250</v>
      </c>
      <c r="BE21" s="115">
        <v>32653</v>
      </c>
      <c r="BF21" s="70">
        <v>35016</v>
      </c>
      <c r="BG21" s="116">
        <v>33118</v>
      </c>
      <c r="BH21" s="115">
        <v>32581</v>
      </c>
      <c r="BI21" s="70">
        <v>37600</v>
      </c>
      <c r="BJ21" s="116">
        <v>42466</v>
      </c>
      <c r="BK21" s="115">
        <v>49045</v>
      </c>
      <c r="BL21" s="70">
        <v>61754</v>
      </c>
      <c r="BM21" s="116">
        <v>61173</v>
      </c>
      <c r="BN21" s="115">
        <v>53578</v>
      </c>
      <c r="BO21" s="70">
        <v>45822</v>
      </c>
      <c r="BP21" s="116">
        <v>45698</v>
      </c>
      <c r="BQ21" s="115">
        <v>48889</v>
      </c>
      <c r="BR21" s="70">
        <v>49852</v>
      </c>
      <c r="BS21" s="116">
        <v>49559</v>
      </c>
      <c r="BT21" s="115">
        <v>45070</v>
      </c>
      <c r="BU21" s="70">
        <v>48458</v>
      </c>
      <c r="BV21" s="71">
        <v>63794</v>
      </c>
      <c r="BW21" s="115">
        <v>78231</v>
      </c>
      <c r="BX21" s="70">
        <v>84928</v>
      </c>
      <c r="BY21" s="71">
        <v>143700</v>
      </c>
      <c r="BZ21" s="115">
        <v>268150</v>
      </c>
      <c r="CA21" s="70">
        <v>244992</v>
      </c>
      <c r="CB21" s="71">
        <v>259223</v>
      </c>
      <c r="CC21" s="115">
        <v>361351</v>
      </c>
      <c r="CD21" s="70">
        <v>340129</v>
      </c>
      <c r="CE21" s="71">
        <v>290774</v>
      </c>
      <c r="CF21" s="115">
        <v>228484</v>
      </c>
      <c r="CG21" s="70">
        <v>256554</v>
      </c>
      <c r="CH21" s="71">
        <v>459047</v>
      </c>
      <c r="CI21" s="115">
        <v>1005457</v>
      </c>
      <c r="CJ21" s="70">
        <v>1183307</v>
      </c>
      <c r="CK21" s="71">
        <v>1508584</v>
      </c>
      <c r="CL21" s="115">
        <v>1481951</v>
      </c>
      <c r="CM21" s="70">
        <v>1468809</v>
      </c>
      <c r="CN21" s="71">
        <v>1411201</v>
      </c>
      <c r="CO21" s="115">
        <v>1407913</v>
      </c>
      <c r="CP21" s="70">
        <v>1720683</v>
      </c>
      <c r="CQ21" s="71">
        <v>1524298</v>
      </c>
      <c r="CR21" s="115">
        <v>1257120</v>
      </c>
      <c r="CS21" s="70">
        <v>1344172.8251299933</v>
      </c>
      <c r="CT21" s="71">
        <v>1697334.3237000294</v>
      </c>
      <c r="CU21" s="115">
        <v>2308371</v>
      </c>
      <c r="CV21" s="70">
        <v>2373901</v>
      </c>
      <c r="CW21" s="71">
        <v>2440008</v>
      </c>
      <c r="CX21" s="115">
        <v>2594170</v>
      </c>
      <c r="CY21" s="70">
        <v>2290982</v>
      </c>
      <c r="CZ21" s="71">
        <v>2619341</v>
      </c>
      <c r="DA21" s="115">
        <v>2919432</v>
      </c>
      <c r="DB21" s="70">
        <v>3236439</v>
      </c>
      <c r="DC21" s="71">
        <v>3187864</v>
      </c>
      <c r="DD21" s="115">
        <v>2360056</v>
      </c>
      <c r="DE21" s="70">
        <v>2184519</v>
      </c>
      <c r="DF21" s="71">
        <v>2863222</v>
      </c>
      <c r="DG21" s="115">
        <v>3262567</v>
      </c>
      <c r="DH21" s="70">
        <v>2805688</v>
      </c>
      <c r="DI21" s="71">
        <v>2628128</v>
      </c>
      <c r="DJ21" s="156">
        <v>2478060</v>
      </c>
      <c r="DK21" s="157">
        <v>2084235</v>
      </c>
      <c r="DL21" s="158">
        <v>2489276</v>
      </c>
      <c r="DM21" s="156">
        <v>3070020</v>
      </c>
      <c r="DN21" s="157">
        <v>3202435</v>
      </c>
      <c r="DO21" s="158">
        <v>2894995</v>
      </c>
      <c r="DP21" s="156">
        <v>2370474</v>
      </c>
      <c r="DQ21" s="157">
        <v>2366513</v>
      </c>
      <c r="DR21" s="158">
        <v>3037897</v>
      </c>
      <c r="DS21" s="156">
        <v>3212037</v>
      </c>
      <c r="DT21" s="157">
        <v>2711530</v>
      </c>
      <c r="DU21" s="158">
        <v>2781063</v>
      </c>
      <c r="DV21" s="156">
        <v>2478360</v>
      </c>
      <c r="DW21" s="157">
        <v>2159114</v>
      </c>
      <c r="DX21" s="158">
        <v>2639345</v>
      </c>
      <c r="DY21" s="156">
        <v>2804062</v>
      </c>
      <c r="DZ21" s="157">
        <v>2683384</v>
      </c>
      <c r="EA21" s="158">
        <v>2260349</v>
      </c>
      <c r="EB21" s="156">
        <v>2212601</v>
      </c>
      <c r="EC21" s="157">
        <v>1988475</v>
      </c>
      <c r="ED21" s="158">
        <v>2563850</v>
      </c>
      <c r="EE21" s="156">
        <v>3076907</v>
      </c>
      <c r="EF21" s="157">
        <v>2409639</v>
      </c>
      <c r="EG21" s="158">
        <v>2179646</v>
      </c>
      <c r="EH21" s="156">
        <v>2135662</v>
      </c>
      <c r="EI21" s="157">
        <v>1855985</v>
      </c>
      <c r="EJ21" s="158">
        <v>2107148</v>
      </c>
      <c r="EK21" s="156">
        <v>2495785</v>
      </c>
      <c r="EL21" s="157">
        <v>2641033</v>
      </c>
      <c r="EM21" s="158">
        <v>2491432</v>
      </c>
      <c r="EN21" s="156">
        <v>1821754</v>
      </c>
      <c r="EO21" s="157">
        <v>1697836</v>
      </c>
      <c r="EP21" s="158">
        <v>2296866</v>
      </c>
      <c r="EQ21" s="187">
        <v>2333487</v>
      </c>
      <c r="ER21" s="157">
        <v>2112117</v>
      </c>
      <c r="ES21" s="158">
        <v>2009254</v>
      </c>
      <c r="ET21" s="187">
        <v>1712618</v>
      </c>
      <c r="EU21" s="157">
        <v>1609782</v>
      </c>
      <c r="EV21" s="158">
        <v>1615993</v>
      </c>
      <c r="EW21" s="156">
        <v>2123786</v>
      </c>
      <c r="EX21" s="157">
        <v>2355240</v>
      </c>
      <c r="EY21" s="158">
        <v>1737785</v>
      </c>
      <c r="EZ21" s="156">
        <v>1545222</v>
      </c>
      <c r="FA21" s="157">
        <v>1469318</v>
      </c>
      <c r="FB21" s="158">
        <v>1978705</v>
      </c>
      <c r="FC21" s="187">
        <v>2120609</v>
      </c>
      <c r="FD21" s="157">
        <v>1850255</v>
      </c>
      <c r="FE21" s="158">
        <v>1728568</v>
      </c>
      <c r="FF21" s="187">
        <v>1703144</v>
      </c>
      <c r="FG21" s="157">
        <v>1528788</v>
      </c>
      <c r="FH21" s="158">
        <v>1832899</v>
      </c>
      <c r="FI21" s="187">
        <v>2293553</v>
      </c>
      <c r="FJ21" s="157">
        <v>2322266</v>
      </c>
      <c r="FK21" s="158">
        <v>1719993</v>
      </c>
      <c r="FL21" s="69">
        <v>1413905</v>
      </c>
      <c r="FM21" s="70">
        <v>1517688</v>
      </c>
      <c r="FN21" s="71">
        <v>1833280</v>
      </c>
      <c r="FO21" s="69">
        <v>2011804</v>
      </c>
      <c r="FP21" s="70">
        <v>1826459</v>
      </c>
      <c r="FQ21" s="71">
        <v>1715520</v>
      </c>
      <c r="FR21" s="187">
        <v>1531207</v>
      </c>
      <c r="FS21" s="157">
        <v>1260569</v>
      </c>
      <c r="FT21" s="158">
        <v>1666329</v>
      </c>
      <c r="FU21" s="187">
        <v>1912139</v>
      </c>
      <c r="FV21" s="157">
        <v>1775312</v>
      </c>
      <c r="FW21" s="158">
        <v>1707220</v>
      </c>
      <c r="FX21" s="187">
        <v>1239642</v>
      </c>
      <c r="FY21" s="157">
        <v>1314459</v>
      </c>
      <c r="FZ21" s="158">
        <v>1572301</v>
      </c>
      <c r="GA21" s="69">
        <v>1715701</v>
      </c>
      <c r="GB21" s="70">
        <v>1616643</v>
      </c>
      <c r="GC21" s="71">
        <v>1469393</v>
      </c>
      <c r="GD21" s="187">
        <v>1335168</v>
      </c>
      <c r="GE21" s="157">
        <v>1175507</v>
      </c>
      <c r="GF21" s="158">
        <v>1310873</v>
      </c>
      <c r="GG21" s="187">
        <v>1662624</v>
      </c>
      <c r="GH21" s="157">
        <v>2038773</v>
      </c>
      <c r="GI21" s="158">
        <v>1365356.28</v>
      </c>
    </row>
    <row r="22" spans="1:191" ht="15.75" x14ac:dyDescent="0.25">
      <c r="B22" s="74" t="s">
        <v>48</v>
      </c>
      <c r="C22" s="33">
        <v>0</v>
      </c>
      <c r="D22" s="36">
        <v>0</v>
      </c>
      <c r="E22" s="35">
        <v>0</v>
      </c>
      <c r="F22" s="33">
        <v>0</v>
      </c>
      <c r="G22" s="36">
        <v>0</v>
      </c>
      <c r="H22" s="35">
        <v>0</v>
      </c>
      <c r="I22" s="33">
        <v>0</v>
      </c>
      <c r="J22" s="36">
        <v>0</v>
      </c>
      <c r="K22" s="35">
        <v>0</v>
      </c>
      <c r="L22" s="33">
        <v>0</v>
      </c>
      <c r="M22" s="36">
        <v>0</v>
      </c>
      <c r="N22" s="35">
        <v>0</v>
      </c>
      <c r="O22" s="33">
        <v>0</v>
      </c>
      <c r="P22" s="36">
        <v>0</v>
      </c>
      <c r="Q22" s="35">
        <v>0</v>
      </c>
      <c r="R22" s="33">
        <v>0</v>
      </c>
      <c r="S22" s="36">
        <v>0</v>
      </c>
      <c r="T22" s="35">
        <v>0</v>
      </c>
      <c r="U22" s="33">
        <v>0</v>
      </c>
      <c r="V22" s="36">
        <v>0</v>
      </c>
      <c r="W22" s="35">
        <v>0</v>
      </c>
      <c r="X22" s="33">
        <v>0</v>
      </c>
      <c r="Y22" s="36">
        <v>0</v>
      </c>
      <c r="Z22" s="35">
        <v>0</v>
      </c>
      <c r="AA22" s="33">
        <v>0</v>
      </c>
      <c r="AB22" s="36">
        <v>0</v>
      </c>
      <c r="AC22" s="35">
        <v>0</v>
      </c>
      <c r="AD22" s="33">
        <v>0</v>
      </c>
      <c r="AE22" s="36">
        <v>0</v>
      </c>
      <c r="AF22" s="35">
        <v>0</v>
      </c>
      <c r="AG22" s="33">
        <v>0</v>
      </c>
      <c r="AH22" s="36">
        <v>0</v>
      </c>
      <c r="AI22" s="35">
        <v>0</v>
      </c>
      <c r="AJ22" s="33">
        <v>0</v>
      </c>
      <c r="AK22" s="36">
        <v>0</v>
      </c>
      <c r="AL22" s="35">
        <v>0</v>
      </c>
      <c r="AM22" s="75">
        <v>0</v>
      </c>
      <c r="AN22" s="76">
        <v>1118</v>
      </c>
      <c r="AO22" s="77">
        <v>1188</v>
      </c>
      <c r="AP22" s="75">
        <v>975</v>
      </c>
      <c r="AQ22" s="76">
        <v>930</v>
      </c>
      <c r="AR22" s="77">
        <v>906</v>
      </c>
      <c r="AS22" s="75">
        <v>582</v>
      </c>
      <c r="AT22" s="76">
        <v>5</v>
      </c>
      <c r="AU22" s="77">
        <v>774</v>
      </c>
      <c r="AV22" s="75">
        <v>0</v>
      </c>
      <c r="AW22" s="76">
        <v>0</v>
      </c>
      <c r="AX22" s="77">
        <v>0</v>
      </c>
      <c r="AY22" s="75">
        <v>0</v>
      </c>
      <c r="AZ22" s="76">
        <v>0</v>
      </c>
      <c r="BA22" s="77">
        <v>0</v>
      </c>
      <c r="BB22" s="75">
        <v>0</v>
      </c>
      <c r="BC22" s="76">
        <v>0</v>
      </c>
      <c r="BD22" s="77">
        <v>0</v>
      </c>
      <c r="BE22" s="75">
        <v>0</v>
      </c>
      <c r="BF22" s="76">
        <v>0</v>
      </c>
      <c r="BG22" s="77">
        <v>0</v>
      </c>
      <c r="BH22" s="75">
        <v>0</v>
      </c>
      <c r="BI22" s="76">
        <v>0</v>
      </c>
      <c r="BJ22" s="77">
        <v>0</v>
      </c>
      <c r="BK22" s="75">
        <v>0</v>
      </c>
      <c r="BL22" s="76">
        <v>0</v>
      </c>
      <c r="BM22" s="77">
        <v>0</v>
      </c>
      <c r="BN22" s="75">
        <v>0</v>
      </c>
      <c r="BO22" s="76">
        <v>0</v>
      </c>
      <c r="BP22" s="77">
        <v>0</v>
      </c>
      <c r="BQ22" s="75">
        <v>0</v>
      </c>
      <c r="BR22" s="76">
        <v>0</v>
      </c>
      <c r="BS22" s="77">
        <v>0</v>
      </c>
      <c r="BT22" s="75">
        <v>0</v>
      </c>
      <c r="BU22" s="76">
        <v>0</v>
      </c>
      <c r="BV22" s="80">
        <v>0</v>
      </c>
      <c r="BW22" s="75">
        <v>0</v>
      </c>
      <c r="BX22" s="76">
        <v>0</v>
      </c>
      <c r="BY22" s="80">
        <v>4190</v>
      </c>
      <c r="BZ22" s="75">
        <v>10622</v>
      </c>
      <c r="CA22" s="76">
        <v>8677</v>
      </c>
      <c r="CB22" s="80">
        <v>7306</v>
      </c>
      <c r="CC22" s="75">
        <v>9515</v>
      </c>
      <c r="CD22" s="76">
        <v>10114</v>
      </c>
      <c r="CE22" s="80">
        <v>8256</v>
      </c>
      <c r="CF22" s="75">
        <v>6033</v>
      </c>
      <c r="CG22" s="76">
        <v>7902</v>
      </c>
      <c r="CH22" s="80">
        <v>13383</v>
      </c>
      <c r="CI22" s="75">
        <v>25775</v>
      </c>
      <c r="CJ22" s="76">
        <v>45909</v>
      </c>
      <c r="CK22" s="80">
        <v>45781</v>
      </c>
      <c r="CL22" s="75">
        <v>39232</v>
      </c>
      <c r="CM22" s="76">
        <v>40145</v>
      </c>
      <c r="CN22" s="80">
        <v>28011</v>
      </c>
      <c r="CO22" s="75">
        <v>26368</v>
      </c>
      <c r="CP22" s="76">
        <v>29757</v>
      </c>
      <c r="CQ22" s="80">
        <v>22745</v>
      </c>
      <c r="CR22" s="75">
        <v>27783</v>
      </c>
      <c r="CS22" s="76">
        <v>26608.964090000081</v>
      </c>
      <c r="CT22" s="80">
        <v>46933.180000000051</v>
      </c>
      <c r="CU22" s="75">
        <v>62331</v>
      </c>
      <c r="CV22" s="76">
        <v>69653</v>
      </c>
      <c r="CW22" s="80">
        <v>73270</v>
      </c>
      <c r="CX22" s="75">
        <v>60092</v>
      </c>
      <c r="CY22" s="76">
        <v>37190</v>
      </c>
      <c r="CZ22" s="80">
        <v>44860</v>
      </c>
      <c r="DA22" s="75">
        <v>47315</v>
      </c>
      <c r="DB22" s="76">
        <v>48830</v>
      </c>
      <c r="DC22" s="80">
        <v>50111</v>
      </c>
      <c r="DD22" s="75">
        <v>44133</v>
      </c>
      <c r="DE22" s="76">
        <v>39360</v>
      </c>
      <c r="DF22" s="80">
        <v>58739</v>
      </c>
      <c r="DG22" s="75">
        <v>79838</v>
      </c>
      <c r="DH22" s="76">
        <v>74065</v>
      </c>
      <c r="DI22" s="80">
        <v>64005</v>
      </c>
      <c r="DJ22" s="159">
        <v>55174</v>
      </c>
      <c r="DK22" s="142">
        <v>41490</v>
      </c>
      <c r="DL22" s="143">
        <v>40025</v>
      </c>
      <c r="DM22" s="159">
        <v>38981</v>
      </c>
      <c r="DN22" s="142">
        <v>45140</v>
      </c>
      <c r="DO22" s="143">
        <v>37183</v>
      </c>
      <c r="DP22" s="159">
        <v>34964</v>
      </c>
      <c r="DQ22" s="142">
        <v>42023</v>
      </c>
      <c r="DR22" s="143">
        <v>61269</v>
      </c>
      <c r="DS22" s="159">
        <v>70514</v>
      </c>
      <c r="DT22" s="142">
        <v>51696</v>
      </c>
      <c r="DU22" s="143">
        <v>49750</v>
      </c>
      <c r="DV22" s="159">
        <v>41344</v>
      </c>
      <c r="DW22" s="142">
        <v>33165</v>
      </c>
      <c r="DX22" s="143">
        <v>28902</v>
      </c>
      <c r="DY22" s="159">
        <v>33469</v>
      </c>
      <c r="DZ22" s="142">
        <v>30744</v>
      </c>
      <c r="EA22" s="143">
        <v>27792</v>
      </c>
      <c r="EB22" s="159">
        <v>24834</v>
      </c>
      <c r="EC22" s="142">
        <v>34410</v>
      </c>
      <c r="ED22" s="143">
        <v>49875</v>
      </c>
      <c r="EE22" s="159">
        <v>54185</v>
      </c>
      <c r="EF22" s="142">
        <v>51347</v>
      </c>
      <c r="EG22" s="143">
        <v>44870</v>
      </c>
      <c r="EH22" s="159">
        <v>39175</v>
      </c>
      <c r="EI22" s="142">
        <v>27957</v>
      </c>
      <c r="EJ22" s="143">
        <v>26426</v>
      </c>
      <c r="EK22" s="159">
        <v>29660</v>
      </c>
      <c r="EL22" s="142">
        <v>31252</v>
      </c>
      <c r="EM22" s="143">
        <v>24592</v>
      </c>
      <c r="EN22" s="159">
        <v>25241</v>
      </c>
      <c r="EO22" s="142">
        <v>31953</v>
      </c>
      <c r="EP22" s="143">
        <v>35979</v>
      </c>
      <c r="EQ22" s="141">
        <v>48819</v>
      </c>
      <c r="ER22" s="142">
        <v>37562</v>
      </c>
      <c r="ES22" s="143">
        <v>34403</v>
      </c>
      <c r="ET22" s="141">
        <v>24483</v>
      </c>
      <c r="EU22" s="142">
        <v>21166</v>
      </c>
      <c r="EV22" s="143">
        <v>21088</v>
      </c>
      <c r="EW22" s="159">
        <v>23926</v>
      </c>
      <c r="EX22" s="142">
        <v>27121</v>
      </c>
      <c r="EY22" s="143">
        <v>22434</v>
      </c>
      <c r="EZ22" s="159">
        <v>19889</v>
      </c>
      <c r="FA22" s="142">
        <v>23747</v>
      </c>
      <c r="FB22" s="143">
        <v>34602</v>
      </c>
      <c r="FC22" s="141">
        <v>35414</v>
      </c>
      <c r="FD22" s="142">
        <v>32495</v>
      </c>
      <c r="FE22" s="143">
        <v>26322</v>
      </c>
      <c r="FF22" s="141">
        <v>24533</v>
      </c>
      <c r="FG22" s="142">
        <v>18257</v>
      </c>
      <c r="FH22" s="143">
        <v>19680</v>
      </c>
      <c r="FI22" s="141">
        <v>23751</v>
      </c>
      <c r="FJ22" s="142">
        <v>24657</v>
      </c>
      <c r="FK22" s="143">
        <v>19292</v>
      </c>
      <c r="FL22" s="79">
        <v>15117</v>
      </c>
      <c r="FM22" s="76">
        <v>19144</v>
      </c>
      <c r="FN22" s="80">
        <v>24765</v>
      </c>
      <c r="FO22" s="79">
        <v>27189</v>
      </c>
      <c r="FP22" s="76">
        <v>25522</v>
      </c>
      <c r="FQ22" s="80">
        <v>23226</v>
      </c>
      <c r="FR22" s="141">
        <v>19556</v>
      </c>
      <c r="FS22" s="142">
        <v>13915</v>
      </c>
      <c r="FT22" s="143">
        <v>15383</v>
      </c>
      <c r="FU22" s="141">
        <v>19165</v>
      </c>
      <c r="FV22" s="141">
        <v>18010</v>
      </c>
      <c r="FW22" s="141">
        <v>15163</v>
      </c>
      <c r="FX22" s="141">
        <v>12048</v>
      </c>
      <c r="FY22" s="142">
        <v>15971</v>
      </c>
      <c r="FZ22" s="143">
        <v>19526</v>
      </c>
      <c r="GA22" s="79">
        <v>24506</v>
      </c>
      <c r="GB22" s="76">
        <v>21354</v>
      </c>
      <c r="GC22" s="80">
        <v>19094</v>
      </c>
      <c r="GD22" s="141">
        <v>16335</v>
      </c>
      <c r="GE22" s="142">
        <v>13746</v>
      </c>
      <c r="GF22" s="143">
        <v>13071</v>
      </c>
      <c r="GG22" s="141">
        <v>16337</v>
      </c>
      <c r="GH22" s="142">
        <v>22125</v>
      </c>
      <c r="GI22" s="143">
        <v>22238.239999999998</v>
      </c>
    </row>
    <row r="23" spans="1:191" ht="15.75" x14ac:dyDescent="0.25">
      <c r="B23" s="82" t="s">
        <v>49</v>
      </c>
      <c r="C23" s="33">
        <v>33975</v>
      </c>
      <c r="D23" s="36">
        <v>38768</v>
      </c>
      <c r="E23" s="35">
        <v>41169</v>
      </c>
      <c r="F23" s="33">
        <v>32843</v>
      </c>
      <c r="G23" s="36">
        <v>27654</v>
      </c>
      <c r="H23" s="35">
        <v>16610</v>
      </c>
      <c r="I23" s="33">
        <v>11789</v>
      </c>
      <c r="J23" s="36">
        <v>12117</v>
      </c>
      <c r="K23" s="35">
        <v>11274</v>
      </c>
      <c r="L23" s="33">
        <v>12214</v>
      </c>
      <c r="M23" s="36">
        <v>14421</v>
      </c>
      <c r="N23" s="35">
        <v>31933</v>
      </c>
      <c r="O23" s="33">
        <f>37440+3628</f>
        <v>41068</v>
      </c>
      <c r="P23" s="36">
        <v>36287</v>
      </c>
      <c r="Q23" s="35">
        <v>32338</v>
      </c>
      <c r="R23" s="33">
        <v>31563</v>
      </c>
      <c r="S23" s="36">
        <v>22949</v>
      </c>
      <c r="T23" s="35">
        <v>20701</v>
      </c>
      <c r="U23" s="33">
        <v>12289</v>
      </c>
      <c r="V23" s="36">
        <v>919</v>
      </c>
      <c r="W23" s="35">
        <v>10364</v>
      </c>
      <c r="X23" s="33">
        <v>12123</v>
      </c>
      <c r="Y23" s="36">
        <v>20421</v>
      </c>
      <c r="Z23" s="35">
        <v>22975</v>
      </c>
      <c r="AA23" s="33">
        <v>35149</v>
      </c>
      <c r="AB23" s="36">
        <v>35555</v>
      </c>
      <c r="AC23" s="35">
        <v>32721</v>
      </c>
      <c r="AD23" s="33">
        <v>31006</v>
      </c>
      <c r="AE23" s="36">
        <v>19425</v>
      </c>
      <c r="AF23" s="35">
        <v>13745</v>
      </c>
      <c r="AG23" s="33">
        <v>13141</v>
      </c>
      <c r="AH23" s="36">
        <v>12667</v>
      </c>
      <c r="AI23" s="35">
        <v>27296</v>
      </c>
      <c r="AJ23" s="33">
        <v>32082</v>
      </c>
      <c r="AK23" s="36">
        <v>40218</v>
      </c>
      <c r="AL23" s="35">
        <v>49551</v>
      </c>
      <c r="AM23" s="75">
        <v>72730</v>
      </c>
      <c r="AN23" s="76">
        <v>73196</v>
      </c>
      <c r="AO23" s="77">
        <v>65862</v>
      </c>
      <c r="AP23" s="75">
        <v>53178</v>
      </c>
      <c r="AQ23" s="76">
        <v>41428</v>
      </c>
      <c r="AR23" s="77">
        <v>32421</v>
      </c>
      <c r="AS23" s="75">
        <v>31959</v>
      </c>
      <c r="AT23" s="76">
        <v>28957</v>
      </c>
      <c r="AU23" s="77">
        <v>27853</v>
      </c>
      <c r="AV23" s="75">
        <v>27468</v>
      </c>
      <c r="AW23" s="76">
        <v>36475</v>
      </c>
      <c r="AX23" s="77">
        <v>55576</v>
      </c>
      <c r="AY23" s="75">
        <v>62186</v>
      </c>
      <c r="AZ23" s="76">
        <v>34974</v>
      </c>
      <c r="BA23" s="77">
        <v>36358</v>
      </c>
      <c r="BB23" s="75">
        <v>26436</v>
      </c>
      <c r="BC23" s="76">
        <v>21512</v>
      </c>
      <c r="BD23" s="77">
        <v>14822</v>
      </c>
      <c r="BE23" s="75">
        <v>13993</v>
      </c>
      <c r="BF23" s="76">
        <v>13288</v>
      </c>
      <c r="BG23" s="77">
        <v>11801</v>
      </c>
      <c r="BH23" s="75">
        <v>11126</v>
      </c>
      <c r="BI23" s="76">
        <v>16534</v>
      </c>
      <c r="BJ23" s="77">
        <v>25093</v>
      </c>
      <c r="BK23" s="75">
        <v>28594</v>
      </c>
      <c r="BL23" s="76">
        <v>31764</v>
      </c>
      <c r="BM23" s="77">
        <v>29777</v>
      </c>
      <c r="BN23" s="75">
        <v>24556</v>
      </c>
      <c r="BO23" s="76">
        <v>21365</v>
      </c>
      <c r="BP23" s="77">
        <v>18771</v>
      </c>
      <c r="BQ23" s="75">
        <v>13702</v>
      </c>
      <c r="BR23" s="76">
        <v>16148</v>
      </c>
      <c r="BS23" s="77">
        <v>12522</v>
      </c>
      <c r="BT23" s="75">
        <v>16209</v>
      </c>
      <c r="BU23" s="76">
        <v>9751</v>
      </c>
      <c r="BV23" s="80">
        <v>11745</v>
      </c>
      <c r="BW23" s="75">
        <v>13628</v>
      </c>
      <c r="BX23" s="76">
        <v>13307</v>
      </c>
      <c r="BY23" s="80">
        <v>54904</v>
      </c>
      <c r="BZ23" s="75">
        <v>50731</v>
      </c>
      <c r="CA23" s="76">
        <v>47178</v>
      </c>
      <c r="CB23" s="80">
        <v>36571</v>
      </c>
      <c r="CC23" s="75">
        <v>40638</v>
      </c>
      <c r="CD23" s="76">
        <v>51182</v>
      </c>
      <c r="CE23" s="80">
        <v>43785</v>
      </c>
      <c r="CF23" s="75">
        <v>42063</v>
      </c>
      <c r="CG23" s="117">
        <v>45082</v>
      </c>
      <c r="CH23" s="119">
        <v>79862</v>
      </c>
      <c r="CI23" s="75">
        <v>142562</v>
      </c>
      <c r="CJ23" s="117">
        <v>142859</v>
      </c>
      <c r="CK23" s="119">
        <v>133673</v>
      </c>
      <c r="CL23" s="75">
        <v>109492</v>
      </c>
      <c r="CM23" s="117">
        <v>88987</v>
      </c>
      <c r="CN23" s="119">
        <v>72335</v>
      </c>
      <c r="CO23" s="75">
        <v>52837</v>
      </c>
      <c r="CP23" s="117">
        <v>72870</v>
      </c>
      <c r="CQ23" s="119">
        <v>56412</v>
      </c>
      <c r="CR23" s="75">
        <v>87098</v>
      </c>
      <c r="CS23" s="117">
        <v>106609.00668999995</v>
      </c>
      <c r="CT23" s="119">
        <v>110299.42650000006</v>
      </c>
      <c r="CU23" s="75">
        <v>417699</v>
      </c>
      <c r="CV23" s="117">
        <v>390552</v>
      </c>
      <c r="CW23" s="119">
        <v>462719</v>
      </c>
      <c r="CX23" s="75">
        <v>344948</v>
      </c>
      <c r="CY23" s="117">
        <v>227557</v>
      </c>
      <c r="CZ23" s="119">
        <v>255078</v>
      </c>
      <c r="DA23" s="75">
        <v>245534</v>
      </c>
      <c r="DB23" s="117">
        <v>262812</v>
      </c>
      <c r="DC23" s="119">
        <v>250627</v>
      </c>
      <c r="DD23" s="75">
        <v>232962</v>
      </c>
      <c r="DE23" s="117">
        <v>285288</v>
      </c>
      <c r="DF23" s="119">
        <v>401478</v>
      </c>
      <c r="DG23" s="75">
        <v>495668</v>
      </c>
      <c r="DH23" s="117">
        <v>473614</v>
      </c>
      <c r="DI23" s="119">
        <v>454258</v>
      </c>
      <c r="DJ23" s="159">
        <v>395351</v>
      </c>
      <c r="DK23" s="145">
        <v>267855</v>
      </c>
      <c r="DL23" s="146">
        <v>240421</v>
      </c>
      <c r="DM23" s="159">
        <v>253336</v>
      </c>
      <c r="DN23" s="145">
        <v>254706</v>
      </c>
      <c r="DO23" s="146">
        <v>237340</v>
      </c>
      <c r="DP23" s="159">
        <v>233199</v>
      </c>
      <c r="DQ23" s="145">
        <v>296951</v>
      </c>
      <c r="DR23" s="146">
        <v>316226</v>
      </c>
      <c r="DS23" s="159">
        <v>343939</v>
      </c>
      <c r="DT23" s="145">
        <v>306976</v>
      </c>
      <c r="DU23" s="146">
        <v>306643</v>
      </c>
      <c r="DV23" s="159">
        <v>239027</v>
      </c>
      <c r="DW23" s="145">
        <v>210817</v>
      </c>
      <c r="DX23" s="146">
        <v>173448</v>
      </c>
      <c r="DY23" s="159">
        <v>177574</v>
      </c>
      <c r="DZ23" s="145">
        <v>157039</v>
      </c>
      <c r="EA23" s="146">
        <v>150535</v>
      </c>
      <c r="EB23" s="159">
        <v>156696</v>
      </c>
      <c r="EC23" s="145">
        <v>181897</v>
      </c>
      <c r="ED23" s="146">
        <v>273371</v>
      </c>
      <c r="EE23" s="159">
        <v>398132</v>
      </c>
      <c r="EF23" s="145">
        <v>292333</v>
      </c>
      <c r="EG23" s="146">
        <v>253501</v>
      </c>
      <c r="EH23" s="159">
        <v>253428</v>
      </c>
      <c r="EI23" s="145">
        <v>167885</v>
      </c>
      <c r="EJ23" s="146">
        <v>151112</v>
      </c>
      <c r="EK23" s="159">
        <v>156898</v>
      </c>
      <c r="EL23" s="145">
        <v>164208</v>
      </c>
      <c r="EM23" s="146">
        <v>165912</v>
      </c>
      <c r="EN23" s="159">
        <v>147625</v>
      </c>
      <c r="EO23" s="145">
        <v>200643</v>
      </c>
      <c r="EP23" s="146">
        <v>277639</v>
      </c>
      <c r="EQ23" s="144">
        <v>262680</v>
      </c>
      <c r="ER23" s="145">
        <v>267805</v>
      </c>
      <c r="ES23" s="146">
        <v>282394</v>
      </c>
      <c r="ET23" s="144">
        <v>214663</v>
      </c>
      <c r="EU23" s="145">
        <v>168006</v>
      </c>
      <c r="EV23" s="146">
        <v>134178</v>
      </c>
      <c r="EW23" s="159">
        <v>141525</v>
      </c>
      <c r="EX23" s="145">
        <v>143070</v>
      </c>
      <c r="EY23" s="146">
        <v>113974</v>
      </c>
      <c r="EZ23" s="159">
        <v>116940</v>
      </c>
      <c r="FA23" s="145">
        <v>142878</v>
      </c>
      <c r="FB23" s="146">
        <v>215935</v>
      </c>
      <c r="FC23" s="144">
        <v>229140</v>
      </c>
      <c r="FD23" s="145">
        <v>215205</v>
      </c>
      <c r="FE23" s="146">
        <v>198911</v>
      </c>
      <c r="FF23" s="144">
        <v>168758</v>
      </c>
      <c r="FG23" s="145">
        <v>137302</v>
      </c>
      <c r="FH23" s="146">
        <v>118181</v>
      </c>
      <c r="FI23" s="144">
        <v>132212</v>
      </c>
      <c r="FJ23" s="145">
        <v>132773</v>
      </c>
      <c r="FK23" s="146">
        <v>108894</v>
      </c>
      <c r="FL23" s="120">
        <v>103558</v>
      </c>
      <c r="FM23" s="117">
        <v>134777</v>
      </c>
      <c r="FN23" s="119">
        <v>181834</v>
      </c>
      <c r="FO23" s="120">
        <v>220165</v>
      </c>
      <c r="FP23" s="117">
        <v>218218</v>
      </c>
      <c r="FQ23" s="119">
        <v>202836</v>
      </c>
      <c r="FR23" s="144">
        <v>146823</v>
      </c>
      <c r="FS23" s="145">
        <v>107957</v>
      </c>
      <c r="FT23" s="146">
        <v>109805</v>
      </c>
      <c r="FU23" s="144">
        <v>124014</v>
      </c>
      <c r="FV23" s="145">
        <v>114071</v>
      </c>
      <c r="FW23" s="146">
        <v>106255</v>
      </c>
      <c r="FX23" s="144">
        <v>90998</v>
      </c>
      <c r="FY23" s="145">
        <v>118854</v>
      </c>
      <c r="FZ23" s="146">
        <v>159296</v>
      </c>
      <c r="GA23" s="120">
        <v>189317</v>
      </c>
      <c r="GB23" s="117">
        <v>207789</v>
      </c>
      <c r="GC23" s="119">
        <v>178198</v>
      </c>
      <c r="GD23" s="147">
        <v>146746</v>
      </c>
      <c r="GE23" s="148">
        <v>109222</v>
      </c>
      <c r="GF23" s="149">
        <v>83950</v>
      </c>
      <c r="GG23" s="147">
        <v>108819</v>
      </c>
      <c r="GH23" s="148">
        <v>112992</v>
      </c>
      <c r="GI23" s="149">
        <v>131734.25</v>
      </c>
    </row>
    <row r="24" spans="1:191" ht="15.75" x14ac:dyDescent="0.25">
      <c r="B24" s="74" t="s">
        <v>50</v>
      </c>
      <c r="C24" s="33">
        <v>15595010</v>
      </c>
      <c r="D24" s="36">
        <v>14464120</v>
      </c>
      <c r="E24" s="35">
        <v>15512690</v>
      </c>
      <c r="F24" s="33">
        <v>15836890</v>
      </c>
      <c r="G24" s="36">
        <v>17197160</v>
      </c>
      <c r="H24" s="35">
        <v>15555300</v>
      </c>
      <c r="I24" s="33">
        <v>21667940</v>
      </c>
      <c r="J24" s="36">
        <v>16517200</v>
      </c>
      <c r="K24" s="35">
        <v>22487150</v>
      </c>
      <c r="L24" s="33">
        <v>18400270</v>
      </c>
      <c r="M24" s="36">
        <v>18256200</v>
      </c>
      <c r="N24" s="35">
        <v>17281500</v>
      </c>
      <c r="O24" s="33">
        <f>9492086+6272300</f>
        <v>15764386</v>
      </c>
      <c r="P24" s="36">
        <v>16061379</v>
      </c>
      <c r="Q24" s="35">
        <v>702105</v>
      </c>
      <c r="R24" s="33">
        <v>30344659</v>
      </c>
      <c r="S24" s="36">
        <v>12214225</v>
      </c>
      <c r="T24" s="35">
        <v>18512816</v>
      </c>
      <c r="U24" s="33">
        <v>25030174</v>
      </c>
      <c r="V24" s="36">
        <v>22812881</v>
      </c>
      <c r="W24" s="35">
        <v>20137276</v>
      </c>
      <c r="X24" s="33">
        <v>21395629</v>
      </c>
      <c r="Y24" s="36">
        <v>15485748</v>
      </c>
      <c r="Z24" s="35">
        <v>18806372</v>
      </c>
      <c r="AA24" s="33">
        <v>19155608</v>
      </c>
      <c r="AB24" s="36">
        <v>16671910</v>
      </c>
      <c r="AC24" s="35">
        <v>14035546</v>
      </c>
      <c r="AD24" s="33">
        <v>21183688</v>
      </c>
      <c r="AE24" s="36">
        <v>17421804</v>
      </c>
      <c r="AF24" s="35">
        <v>18421574</v>
      </c>
      <c r="AG24" s="33">
        <v>20405063</v>
      </c>
      <c r="AH24" s="36">
        <v>21401569</v>
      </c>
      <c r="AI24" s="35">
        <v>18038420</v>
      </c>
      <c r="AJ24" s="33">
        <v>19608728</v>
      </c>
      <c r="AK24" s="36">
        <v>21383230</v>
      </c>
      <c r="AL24" s="35">
        <v>18123077</v>
      </c>
      <c r="AM24" s="75">
        <v>18224776</v>
      </c>
      <c r="AN24" s="76">
        <v>17022667</v>
      </c>
      <c r="AO24" s="77">
        <v>16030677</v>
      </c>
      <c r="AP24" s="75">
        <v>18410056</v>
      </c>
      <c r="AQ24" s="76">
        <v>18719530</v>
      </c>
      <c r="AR24" s="77">
        <v>22745086</v>
      </c>
      <c r="AS24" s="75">
        <v>23557836</v>
      </c>
      <c r="AT24" s="76">
        <v>21159089</v>
      </c>
      <c r="AU24" s="77">
        <v>18960679</v>
      </c>
      <c r="AV24" s="75">
        <v>19406648</v>
      </c>
      <c r="AW24" s="76">
        <v>17500814</v>
      </c>
      <c r="AX24" s="77">
        <v>16169208</v>
      </c>
      <c r="AY24" s="75">
        <v>17570459</v>
      </c>
      <c r="AZ24" s="76">
        <v>19053461</v>
      </c>
      <c r="BA24" s="77">
        <v>17370872</v>
      </c>
      <c r="BB24" s="75">
        <v>18092214</v>
      </c>
      <c r="BC24" s="76">
        <v>19080981</v>
      </c>
      <c r="BD24" s="77">
        <v>19910587</v>
      </c>
      <c r="BE24" s="75">
        <v>24738950</v>
      </c>
      <c r="BF24" s="76">
        <v>27417316</v>
      </c>
      <c r="BG24" s="77">
        <v>22753614</v>
      </c>
      <c r="BH24" s="75">
        <v>22168027</v>
      </c>
      <c r="BI24" s="76">
        <v>19368673</v>
      </c>
      <c r="BJ24" s="77">
        <v>18714979</v>
      </c>
      <c r="BK24" s="75">
        <v>18427745</v>
      </c>
      <c r="BL24" s="76">
        <v>17577144</v>
      </c>
      <c r="BM24" s="77">
        <v>21832254</v>
      </c>
      <c r="BN24" s="75">
        <v>17418037</v>
      </c>
      <c r="BO24" s="76">
        <v>21858827</v>
      </c>
      <c r="BP24" s="77">
        <v>24665523</v>
      </c>
      <c r="BQ24" s="75">
        <v>21953610</v>
      </c>
      <c r="BR24" s="76">
        <v>32570120</v>
      </c>
      <c r="BS24" s="77">
        <v>30471720</v>
      </c>
      <c r="BT24" s="75">
        <v>19411410</v>
      </c>
      <c r="BU24" s="76">
        <v>24430927</v>
      </c>
      <c r="BV24" s="80">
        <v>20303950</v>
      </c>
      <c r="BW24" s="75">
        <v>20509339</v>
      </c>
      <c r="BX24" s="76">
        <v>23776260</v>
      </c>
      <c r="BY24" s="80">
        <v>20910253</v>
      </c>
      <c r="BZ24" s="75">
        <v>22829417</v>
      </c>
      <c r="CA24" s="76">
        <v>26475834</v>
      </c>
      <c r="CB24" s="80">
        <v>21177792</v>
      </c>
      <c r="CC24" s="75">
        <v>34022701</v>
      </c>
      <c r="CD24" s="76">
        <v>28551674</v>
      </c>
      <c r="CE24" s="80">
        <v>27668901</v>
      </c>
      <c r="CF24" s="75">
        <v>23943589</v>
      </c>
      <c r="CG24" s="76">
        <v>22872719</v>
      </c>
      <c r="CH24" s="80">
        <v>21666744</v>
      </c>
      <c r="CI24" s="75">
        <v>24275867</v>
      </c>
      <c r="CJ24" s="76">
        <v>20356836</v>
      </c>
      <c r="CK24" s="80">
        <v>18119032</v>
      </c>
      <c r="CL24" s="75">
        <v>23174418</v>
      </c>
      <c r="CM24" s="76">
        <v>22763381</v>
      </c>
      <c r="CN24" s="80">
        <v>23807029</v>
      </c>
      <c r="CO24" s="75">
        <v>21948649</v>
      </c>
      <c r="CP24" s="76">
        <v>17188435</v>
      </c>
      <c r="CQ24" s="80">
        <v>25979509</v>
      </c>
      <c r="CR24" s="75">
        <v>23051811.989999998</v>
      </c>
      <c r="CS24" s="76">
        <v>21034990.749999981</v>
      </c>
      <c r="CT24" s="80">
        <v>20507549.013999999</v>
      </c>
      <c r="CU24" s="75">
        <v>21871644</v>
      </c>
      <c r="CV24" s="76">
        <v>20739241</v>
      </c>
      <c r="CW24" s="80">
        <v>19409542</v>
      </c>
      <c r="CX24" s="75">
        <v>22028161</v>
      </c>
      <c r="CY24" s="76">
        <v>22499868</v>
      </c>
      <c r="CZ24" s="80">
        <v>27861778</v>
      </c>
      <c r="DA24" s="75">
        <v>27989299</v>
      </c>
      <c r="DB24" s="76">
        <v>29378668</v>
      </c>
      <c r="DC24" s="80">
        <v>28993801</v>
      </c>
      <c r="DD24" s="75">
        <v>22677076</v>
      </c>
      <c r="DE24" s="76">
        <v>22686683</v>
      </c>
      <c r="DF24" s="80">
        <v>21966758</v>
      </c>
      <c r="DG24" s="75">
        <v>24421628</v>
      </c>
      <c r="DH24" s="76">
        <v>23697454</v>
      </c>
      <c r="DI24" s="80">
        <v>25483456</v>
      </c>
      <c r="DJ24" s="159">
        <v>25077504</v>
      </c>
      <c r="DK24" s="142">
        <v>24571740</v>
      </c>
      <c r="DL24" s="143">
        <v>30234728</v>
      </c>
      <c r="DM24" s="159">
        <v>30679340</v>
      </c>
      <c r="DN24" s="142">
        <v>32858141</v>
      </c>
      <c r="DO24" s="143">
        <v>30507360</v>
      </c>
      <c r="DP24" s="159">
        <v>27309226</v>
      </c>
      <c r="DQ24" s="142">
        <v>24023760</v>
      </c>
      <c r="DR24" s="143">
        <v>24185991</v>
      </c>
      <c r="DS24" s="159">
        <v>24754656</v>
      </c>
      <c r="DT24" s="142">
        <v>23513280</v>
      </c>
      <c r="DU24" s="143">
        <v>25487605</v>
      </c>
      <c r="DV24" s="159">
        <v>23832986</v>
      </c>
      <c r="DW24" s="142">
        <v>27935287</v>
      </c>
      <c r="DX24" s="143">
        <v>28700857</v>
      </c>
      <c r="DY24" s="159">
        <v>30811617</v>
      </c>
      <c r="DZ24" s="142">
        <v>30460836</v>
      </c>
      <c r="EA24" s="143">
        <v>30489634</v>
      </c>
      <c r="EB24" s="159">
        <v>29104555</v>
      </c>
      <c r="EC24" s="142">
        <v>26698588</v>
      </c>
      <c r="ED24" s="143">
        <v>24194662</v>
      </c>
      <c r="EE24" s="159">
        <v>24676798</v>
      </c>
      <c r="EF24" s="142">
        <v>22940911</v>
      </c>
      <c r="EG24" s="143">
        <v>23526920</v>
      </c>
      <c r="EH24" s="159">
        <v>23687325</v>
      </c>
      <c r="EI24" s="142">
        <v>26865062</v>
      </c>
      <c r="EJ24" s="143">
        <v>31015748</v>
      </c>
      <c r="EK24" s="159">
        <v>32433153</v>
      </c>
      <c r="EL24" s="142">
        <v>32427081</v>
      </c>
      <c r="EM24" s="143">
        <v>33954629</v>
      </c>
      <c r="EN24" s="159">
        <v>28271055</v>
      </c>
      <c r="EO24" s="142">
        <v>25117915</v>
      </c>
      <c r="EP24" s="143">
        <v>25551068</v>
      </c>
      <c r="EQ24" s="141">
        <v>26692545</v>
      </c>
      <c r="ER24" s="142">
        <v>25827699</v>
      </c>
      <c r="ES24" s="143">
        <v>23893590</v>
      </c>
      <c r="ET24" s="141">
        <v>25992654</v>
      </c>
      <c r="EU24" s="142">
        <v>28743759</v>
      </c>
      <c r="EV24" s="143">
        <v>29448894</v>
      </c>
      <c r="EW24" s="159">
        <v>33973809</v>
      </c>
      <c r="EX24" s="142">
        <v>34907249</v>
      </c>
      <c r="EY24" s="143">
        <v>30074633</v>
      </c>
      <c r="EZ24" s="159">
        <v>27540116</v>
      </c>
      <c r="FA24" s="142">
        <v>25798716</v>
      </c>
      <c r="FB24" s="143">
        <v>25061510</v>
      </c>
      <c r="FC24" s="141">
        <v>25965855</v>
      </c>
      <c r="FD24" s="142">
        <v>24948424</v>
      </c>
      <c r="FE24" s="143">
        <v>25665995</v>
      </c>
      <c r="FF24" s="141">
        <v>25465019</v>
      </c>
      <c r="FG24" s="142">
        <v>23548495</v>
      </c>
      <c r="FH24" s="143">
        <v>28480969</v>
      </c>
      <c r="FI24" s="141">
        <v>34243988</v>
      </c>
      <c r="FJ24" s="142">
        <v>31374258</v>
      </c>
      <c r="FK24" s="143">
        <v>29601452</v>
      </c>
      <c r="FL24" s="79">
        <v>27853589</v>
      </c>
      <c r="FM24" s="76">
        <v>26803850</v>
      </c>
      <c r="FN24" s="80">
        <v>25112190</v>
      </c>
      <c r="FO24" s="79">
        <v>26533360</v>
      </c>
      <c r="FP24" s="76">
        <v>25149945</v>
      </c>
      <c r="FQ24" s="80">
        <v>25645388</v>
      </c>
      <c r="FR24" s="141">
        <v>26518776</v>
      </c>
      <c r="FS24" s="142">
        <v>25037602</v>
      </c>
      <c r="FT24" s="143">
        <v>30366251</v>
      </c>
      <c r="FU24" s="141">
        <v>32704800</v>
      </c>
      <c r="FV24" s="142">
        <v>32482250</v>
      </c>
      <c r="FW24" s="143">
        <v>32025881</v>
      </c>
      <c r="FX24" s="141">
        <v>27644574</v>
      </c>
      <c r="FY24" s="142">
        <v>25272397</v>
      </c>
      <c r="FZ24" s="143">
        <v>25017165</v>
      </c>
      <c r="GA24" s="79">
        <v>25575941</v>
      </c>
      <c r="GB24" s="76">
        <v>24398783</v>
      </c>
      <c r="GC24" s="80">
        <v>24252748</v>
      </c>
      <c r="GD24" s="141">
        <v>25648390</v>
      </c>
      <c r="GE24" s="142">
        <v>26030877</v>
      </c>
      <c r="GF24" s="143">
        <v>28656431</v>
      </c>
      <c r="GG24" s="141">
        <v>31763644</v>
      </c>
      <c r="GH24" s="142">
        <v>33683253</v>
      </c>
      <c r="GI24" s="143">
        <v>30281536.52</v>
      </c>
    </row>
    <row r="25" spans="1:191" ht="15.75" x14ac:dyDescent="0.25">
      <c r="B25" s="74" t="s">
        <v>51</v>
      </c>
      <c r="C25" s="33">
        <v>1573437</v>
      </c>
      <c r="D25" s="36">
        <v>1845291</v>
      </c>
      <c r="E25" s="35">
        <v>1921619</v>
      </c>
      <c r="F25" s="33">
        <v>1822312</v>
      </c>
      <c r="G25" s="36">
        <v>1749331</v>
      </c>
      <c r="H25" s="35">
        <v>1893778</v>
      </c>
      <c r="I25" s="33">
        <v>1778536</v>
      </c>
      <c r="J25" s="36">
        <v>2122358</v>
      </c>
      <c r="K25" s="35">
        <v>2118864</v>
      </c>
      <c r="L25" s="33">
        <v>2063597</v>
      </c>
      <c r="M25" s="36">
        <v>2446037</v>
      </c>
      <c r="N25" s="35">
        <v>2352484</v>
      </c>
      <c r="O25" s="33">
        <f>1139569+1361846</f>
        <v>2501415</v>
      </c>
      <c r="P25" s="36">
        <v>2345246</v>
      </c>
      <c r="Q25" s="35">
        <v>1893941</v>
      </c>
      <c r="R25" s="33">
        <v>2055564</v>
      </c>
      <c r="S25" s="36">
        <v>1895819</v>
      </c>
      <c r="T25" s="35">
        <v>2192114</v>
      </c>
      <c r="U25" s="33">
        <v>2255731</v>
      </c>
      <c r="V25" s="36">
        <v>2050312</v>
      </c>
      <c r="W25" s="35">
        <v>2255105</v>
      </c>
      <c r="X25" s="33">
        <v>2372381</v>
      </c>
      <c r="Y25" s="36">
        <v>2435806</v>
      </c>
      <c r="Z25" s="35">
        <v>2513287</v>
      </c>
      <c r="AA25" s="33">
        <v>2575661</v>
      </c>
      <c r="AB25" s="36">
        <v>2367868</v>
      </c>
      <c r="AC25" s="35">
        <v>2629092</v>
      </c>
      <c r="AD25" s="33">
        <v>2629225</v>
      </c>
      <c r="AE25" s="36">
        <v>2510360</v>
      </c>
      <c r="AF25" s="35">
        <v>2813828</v>
      </c>
      <c r="AG25" s="33">
        <v>3113023</v>
      </c>
      <c r="AH25" s="36">
        <v>3305458</v>
      </c>
      <c r="AI25" s="35">
        <v>3610758</v>
      </c>
      <c r="AJ25" s="33">
        <v>3282747</v>
      </c>
      <c r="AK25" s="36">
        <v>3138086</v>
      </c>
      <c r="AL25" s="35">
        <v>3483301</v>
      </c>
      <c r="AM25" s="75">
        <v>3583086</v>
      </c>
      <c r="AN25" s="76">
        <v>3549034</v>
      </c>
      <c r="AO25" s="77">
        <v>3476617</v>
      </c>
      <c r="AP25" s="75">
        <v>3376118</v>
      </c>
      <c r="AQ25" s="76">
        <v>3259332</v>
      </c>
      <c r="AR25" s="77">
        <v>3492276</v>
      </c>
      <c r="AS25" s="75">
        <v>4096232</v>
      </c>
      <c r="AT25" s="76">
        <v>4062929</v>
      </c>
      <c r="AU25" s="77">
        <v>3850543</v>
      </c>
      <c r="AV25" s="75">
        <v>3359819</v>
      </c>
      <c r="AW25" s="76">
        <v>3338922</v>
      </c>
      <c r="AX25" s="77">
        <v>3792570</v>
      </c>
      <c r="AY25" s="75">
        <v>3757317</v>
      </c>
      <c r="AZ25" s="76">
        <v>3902160</v>
      </c>
      <c r="BA25" s="77">
        <v>3963267</v>
      </c>
      <c r="BB25" s="75">
        <v>3764572</v>
      </c>
      <c r="BC25" s="76">
        <v>3658532</v>
      </c>
      <c r="BD25" s="77">
        <v>4259152</v>
      </c>
      <c r="BE25" s="75">
        <v>4451733</v>
      </c>
      <c r="BF25" s="76">
        <v>4592217</v>
      </c>
      <c r="BG25" s="77">
        <v>4424296</v>
      </c>
      <c r="BH25" s="75">
        <v>4265540</v>
      </c>
      <c r="BI25" s="76">
        <v>3892614</v>
      </c>
      <c r="BJ25" s="77">
        <v>3997480</v>
      </c>
      <c r="BK25" s="75">
        <v>3909161</v>
      </c>
      <c r="BL25" s="76">
        <v>4088236</v>
      </c>
      <c r="BM25" s="77">
        <v>3952651</v>
      </c>
      <c r="BN25" s="75">
        <v>4137289</v>
      </c>
      <c r="BO25" s="76">
        <v>4388433</v>
      </c>
      <c r="BP25" s="77">
        <v>4712982</v>
      </c>
      <c r="BQ25" s="75">
        <v>5216219</v>
      </c>
      <c r="BR25" s="76">
        <v>5661453</v>
      </c>
      <c r="BS25" s="77">
        <v>5257709</v>
      </c>
      <c r="BT25" s="75">
        <v>4720210</v>
      </c>
      <c r="BU25" s="76">
        <v>4535753</v>
      </c>
      <c r="BV25" s="80">
        <v>4718952</v>
      </c>
      <c r="BW25" s="75">
        <v>5269212</v>
      </c>
      <c r="BX25" s="76">
        <v>5220233</v>
      </c>
      <c r="BY25" s="80">
        <v>4890647</v>
      </c>
      <c r="BZ25" s="75">
        <v>4727863</v>
      </c>
      <c r="CA25" s="76">
        <v>5214369</v>
      </c>
      <c r="CB25" s="80">
        <v>5113937</v>
      </c>
      <c r="CC25" s="75">
        <v>6188450</v>
      </c>
      <c r="CD25" s="76">
        <v>6223686</v>
      </c>
      <c r="CE25" s="80">
        <v>5815592</v>
      </c>
      <c r="CF25" s="75">
        <v>5073612</v>
      </c>
      <c r="CG25" s="117">
        <v>4851511</v>
      </c>
      <c r="CH25" s="119">
        <v>5303029</v>
      </c>
      <c r="CI25" s="75">
        <v>5414235</v>
      </c>
      <c r="CJ25" s="117">
        <v>5379220</v>
      </c>
      <c r="CK25" s="119">
        <v>4786721</v>
      </c>
      <c r="CL25" s="75">
        <v>4809092</v>
      </c>
      <c r="CM25" s="117">
        <v>5194525</v>
      </c>
      <c r="CN25" s="119">
        <v>5166439</v>
      </c>
      <c r="CO25" s="75">
        <v>5410989</v>
      </c>
      <c r="CP25" s="117">
        <v>4905616</v>
      </c>
      <c r="CQ25" s="119">
        <v>4715778</v>
      </c>
      <c r="CR25" s="75">
        <v>5134418.3948100014</v>
      </c>
      <c r="CS25" s="117">
        <v>5251819.7521500029</v>
      </c>
      <c r="CT25" s="119">
        <v>4703197.7700000005</v>
      </c>
      <c r="CU25" s="75">
        <v>5536477</v>
      </c>
      <c r="CV25" s="117">
        <v>4688465</v>
      </c>
      <c r="CW25" s="119">
        <v>5356141</v>
      </c>
      <c r="CX25" s="75">
        <v>5116494</v>
      </c>
      <c r="CY25" s="117">
        <v>5255131</v>
      </c>
      <c r="CZ25" s="119">
        <v>6847269</v>
      </c>
      <c r="DA25" s="75">
        <v>6649712</v>
      </c>
      <c r="DB25" s="117">
        <v>7031860</v>
      </c>
      <c r="DC25" s="119">
        <v>7715944</v>
      </c>
      <c r="DD25" s="75">
        <v>6670160</v>
      </c>
      <c r="DE25" s="117">
        <v>5263659</v>
      </c>
      <c r="DF25" s="119">
        <v>6233201</v>
      </c>
      <c r="DG25" s="75">
        <v>7417099</v>
      </c>
      <c r="DH25" s="117">
        <v>7008033</v>
      </c>
      <c r="DI25" s="119">
        <v>7137503</v>
      </c>
      <c r="DJ25" s="75">
        <v>7025855</v>
      </c>
      <c r="DK25" s="117">
        <v>6405332</v>
      </c>
      <c r="DL25" s="119">
        <v>7450631</v>
      </c>
      <c r="DM25" s="75">
        <v>7850900</v>
      </c>
      <c r="DN25" s="117">
        <v>8251480</v>
      </c>
      <c r="DO25" s="119">
        <v>7725848</v>
      </c>
      <c r="DP25" s="75">
        <v>7142098</v>
      </c>
      <c r="DQ25" s="117">
        <v>6453146</v>
      </c>
      <c r="DR25" s="119">
        <v>7022621</v>
      </c>
      <c r="DS25" s="75">
        <v>7178053</v>
      </c>
      <c r="DT25" s="117">
        <v>6515534</v>
      </c>
      <c r="DU25" s="119">
        <v>6965855</v>
      </c>
      <c r="DV25" s="75">
        <v>6719690</v>
      </c>
      <c r="DW25" s="117">
        <v>7009406</v>
      </c>
      <c r="DX25" s="119">
        <v>7065938</v>
      </c>
      <c r="DY25" s="75">
        <v>7745487</v>
      </c>
      <c r="DZ25" s="117">
        <v>7492631</v>
      </c>
      <c r="EA25" s="119">
        <v>7460003</v>
      </c>
      <c r="EB25" s="75">
        <v>7317560</v>
      </c>
      <c r="EC25" s="117">
        <v>6659212</v>
      </c>
      <c r="ED25" s="119">
        <v>6956003</v>
      </c>
      <c r="EE25" s="159">
        <v>7551302</v>
      </c>
      <c r="EF25" s="145">
        <v>6745133</v>
      </c>
      <c r="EG25" s="146">
        <v>6695287</v>
      </c>
      <c r="EH25" s="159">
        <v>6463426</v>
      </c>
      <c r="EI25" s="145">
        <v>6481443</v>
      </c>
      <c r="EJ25" s="146">
        <v>7213677</v>
      </c>
      <c r="EK25" s="75">
        <v>7413986</v>
      </c>
      <c r="EL25" s="117">
        <v>7530419</v>
      </c>
      <c r="EM25" s="119">
        <v>7499757</v>
      </c>
      <c r="EN25" s="159">
        <v>6559746</v>
      </c>
      <c r="EO25" s="145">
        <v>5644056</v>
      </c>
      <c r="EP25" s="146">
        <v>6068095</v>
      </c>
      <c r="EQ25" s="144">
        <v>6122390</v>
      </c>
      <c r="ER25" s="145">
        <v>5962457</v>
      </c>
      <c r="ES25" s="146">
        <v>5727997</v>
      </c>
      <c r="ET25" s="144">
        <v>5649700</v>
      </c>
      <c r="EU25" s="145">
        <v>5951986</v>
      </c>
      <c r="EV25" s="146">
        <v>5852439</v>
      </c>
      <c r="EW25" s="159">
        <v>6768524</v>
      </c>
      <c r="EX25" s="145">
        <v>7158390</v>
      </c>
      <c r="EY25" s="146">
        <v>6138747</v>
      </c>
      <c r="EZ25" s="159">
        <v>5847713</v>
      </c>
      <c r="FA25" s="145">
        <v>5196097</v>
      </c>
      <c r="FB25" s="146">
        <v>5739325</v>
      </c>
      <c r="FC25" s="144">
        <v>6014371</v>
      </c>
      <c r="FD25" s="145">
        <v>5761833</v>
      </c>
      <c r="FE25" s="146">
        <v>5447771</v>
      </c>
      <c r="FF25" s="144">
        <v>4749166</v>
      </c>
      <c r="FG25" s="145">
        <v>4150107</v>
      </c>
      <c r="FH25" s="146">
        <v>4939135</v>
      </c>
      <c r="FI25" s="144">
        <v>6317352</v>
      </c>
      <c r="FJ25" s="145">
        <v>5967573</v>
      </c>
      <c r="FK25" s="146">
        <v>5839174</v>
      </c>
      <c r="FL25" s="120">
        <v>5415228</v>
      </c>
      <c r="FM25" s="117">
        <v>5416857</v>
      </c>
      <c r="FN25" s="119">
        <v>5565232</v>
      </c>
      <c r="FO25" s="120">
        <v>6004043</v>
      </c>
      <c r="FP25" s="117">
        <v>5750759</v>
      </c>
      <c r="FQ25" s="119">
        <v>5813570</v>
      </c>
      <c r="FR25" s="144">
        <v>5743560</v>
      </c>
      <c r="FS25" s="145">
        <v>5071827</v>
      </c>
      <c r="FT25" s="146">
        <v>6258321</v>
      </c>
      <c r="FU25" s="144">
        <v>6430922</v>
      </c>
      <c r="FV25" s="145">
        <v>6251755</v>
      </c>
      <c r="FW25" s="146">
        <v>6574991</v>
      </c>
      <c r="FX25" s="144">
        <v>5521086</v>
      </c>
      <c r="FY25" s="145">
        <v>5255019</v>
      </c>
      <c r="FZ25" s="146">
        <v>5453894</v>
      </c>
      <c r="GA25" s="120">
        <v>5568201</v>
      </c>
      <c r="GB25" s="117">
        <v>5524165</v>
      </c>
      <c r="GC25" s="119">
        <v>5678394</v>
      </c>
      <c r="GD25" s="144">
        <v>5597152</v>
      </c>
      <c r="GE25" s="145">
        <v>5053036</v>
      </c>
      <c r="GF25" s="146">
        <v>5783824</v>
      </c>
      <c r="GG25" s="144">
        <v>6399380</v>
      </c>
      <c r="GH25" s="145">
        <v>11037177</v>
      </c>
      <c r="GI25" s="146">
        <v>6060860.8600000003</v>
      </c>
    </row>
    <row r="26" spans="1:191" ht="15.75" x14ac:dyDescent="0.25">
      <c r="B26" s="74" t="s">
        <v>52</v>
      </c>
      <c r="C26" s="33">
        <v>217622</v>
      </c>
      <c r="D26" s="36">
        <v>230827</v>
      </c>
      <c r="E26" s="35">
        <v>228479</v>
      </c>
      <c r="F26" s="33">
        <v>207179</v>
      </c>
      <c r="G26" s="36">
        <v>181342</v>
      </c>
      <c r="H26" s="35">
        <v>183906</v>
      </c>
      <c r="I26" s="33">
        <v>183179</v>
      </c>
      <c r="J26" s="36">
        <v>186243</v>
      </c>
      <c r="K26" s="35">
        <v>200136</v>
      </c>
      <c r="L26" s="33">
        <v>199367</v>
      </c>
      <c r="M26" s="36">
        <v>223557</v>
      </c>
      <c r="N26" s="35">
        <v>272243</v>
      </c>
      <c r="O26" s="33">
        <f>50250+224696</f>
        <v>274946</v>
      </c>
      <c r="P26" s="36">
        <v>300903</v>
      </c>
      <c r="Q26" s="35">
        <v>229067</v>
      </c>
      <c r="R26" s="33">
        <v>213447</v>
      </c>
      <c r="S26" s="36">
        <v>154558</v>
      </c>
      <c r="T26" s="35">
        <v>171978</v>
      </c>
      <c r="U26" s="33">
        <v>162847</v>
      </c>
      <c r="V26" s="36">
        <v>186278</v>
      </c>
      <c r="W26" s="35">
        <v>234995</v>
      </c>
      <c r="X26" s="33">
        <v>265691</v>
      </c>
      <c r="Y26" s="36">
        <v>377443</v>
      </c>
      <c r="Z26" s="35">
        <v>378534</v>
      </c>
      <c r="AA26" s="33">
        <v>478861</v>
      </c>
      <c r="AB26" s="36">
        <v>471252</v>
      </c>
      <c r="AC26" s="35">
        <v>461627</v>
      </c>
      <c r="AD26" s="33">
        <v>332943</v>
      </c>
      <c r="AE26" s="36">
        <v>288622</v>
      </c>
      <c r="AF26" s="35">
        <v>300916</v>
      </c>
      <c r="AG26" s="33">
        <v>381751</v>
      </c>
      <c r="AH26" s="36">
        <v>420184</v>
      </c>
      <c r="AI26" s="35">
        <v>426837</v>
      </c>
      <c r="AJ26" s="33">
        <v>398015</v>
      </c>
      <c r="AK26" s="36">
        <v>384553</v>
      </c>
      <c r="AL26" s="35">
        <v>473154</v>
      </c>
      <c r="AM26" s="75">
        <v>478644</v>
      </c>
      <c r="AN26" s="76">
        <v>634058</v>
      </c>
      <c r="AO26" s="77">
        <v>596722</v>
      </c>
      <c r="AP26" s="75">
        <v>506377</v>
      </c>
      <c r="AQ26" s="76">
        <v>476857</v>
      </c>
      <c r="AR26" s="77">
        <v>546735</v>
      </c>
      <c r="AS26" s="75">
        <v>645099</v>
      </c>
      <c r="AT26" s="76">
        <v>593420</v>
      </c>
      <c r="AU26" s="77">
        <v>608408</v>
      </c>
      <c r="AV26" s="75">
        <v>521027</v>
      </c>
      <c r="AW26" s="76">
        <v>539770</v>
      </c>
      <c r="AX26" s="77">
        <v>630008</v>
      </c>
      <c r="AY26" s="75">
        <v>726774</v>
      </c>
      <c r="AZ26" s="76">
        <v>701195</v>
      </c>
      <c r="BA26" s="77">
        <v>716094</v>
      </c>
      <c r="BB26" s="75">
        <v>659748</v>
      </c>
      <c r="BC26" s="76">
        <v>602266</v>
      </c>
      <c r="BD26" s="77">
        <v>669383</v>
      </c>
      <c r="BE26" s="75">
        <v>742524</v>
      </c>
      <c r="BF26" s="76">
        <v>768841</v>
      </c>
      <c r="BG26" s="77">
        <v>715997</v>
      </c>
      <c r="BH26" s="75">
        <v>694200</v>
      </c>
      <c r="BI26" s="76">
        <v>681325</v>
      </c>
      <c r="BJ26" s="77">
        <v>710802</v>
      </c>
      <c r="BK26" s="75">
        <v>899806</v>
      </c>
      <c r="BL26" s="76">
        <v>889897</v>
      </c>
      <c r="BM26" s="77">
        <v>931045</v>
      </c>
      <c r="BN26" s="75">
        <v>982591</v>
      </c>
      <c r="BO26" s="76">
        <v>1031477</v>
      </c>
      <c r="BP26" s="77">
        <v>1133960</v>
      </c>
      <c r="BQ26" s="75">
        <v>1356643</v>
      </c>
      <c r="BR26" s="76">
        <v>1528756</v>
      </c>
      <c r="BS26" s="77">
        <v>1390468</v>
      </c>
      <c r="BT26" s="75">
        <v>1237710</v>
      </c>
      <c r="BU26" s="76">
        <v>1205699</v>
      </c>
      <c r="BV26" s="80">
        <v>1329568</v>
      </c>
      <c r="BW26" s="75">
        <v>1374727</v>
      </c>
      <c r="BX26" s="76">
        <v>1380874</v>
      </c>
      <c r="BY26" s="80">
        <v>1294755</v>
      </c>
      <c r="BZ26" s="75">
        <v>1339490</v>
      </c>
      <c r="CA26" s="76">
        <v>1364397</v>
      </c>
      <c r="CB26" s="80">
        <v>1369547</v>
      </c>
      <c r="CC26" s="75">
        <v>1455876</v>
      </c>
      <c r="CD26" s="76">
        <v>1550800</v>
      </c>
      <c r="CE26" s="80">
        <v>1402999</v>
      </c>
      <c r="CF26" s="75">
        <v>1147890</v>
      </c>
      <c r="CG26" s="76">
        <v>1101373</v>
      </c>
      <c r="CH26" s="80">
        <v>1287950</v>
      </c>
      <c r="CI26" s="75">
        <v>1363014</v>
      </c>
      <c r="CJ26" s="76">
        <v>1285001</v>
      </c>
      <c r="CK26" s="80">
        <v>1307187</v>
      </c>
      <c r="CL26" s="75">
        <v>1251147</v>
      </c>
      <c r="CM26" s="76">
        <v>1238838</v>
      </c>
      <c r="CN26" s="80">
        <v>1227113</v>
      </c>
      <c r="CO26" s="75">
        <v>1332007</v>
      </c>
      <c r="CP26" s="76">
        <v>1259593</v>
      </c>
      <c r="CQ26" s="80">
        <v>1243541</v>
      </c>
      <c r="CR26" s="75">
        <v>1213531</v>
      </c>
      <c r="CS26" s="76">
        <v>1207146.0225800015</v>
      </c>
      <c r="CT26" s="80">
        <v>1198119.8272799999</v>
      </c>
      <c r="CU26" s="75">
        <v>1385965</v>
      </c>
      <c r="CV26" s="76">
        <v>1301080</v>
      </c>
      <c r="CW26" s="80">
        <v>1320203</v>
      </c>
      <c r="CX26" s="75">
        <v>1381372</v>
      </c>
      <c r="CY26" s="76">
        <v>1386086</v>
      </c>
      <c r="CZ26" s="80">
        <v>1621379</v>
      </c>
      <c r="DA26" s="75">
        <v>1732799</v>
      </c>
      <c r="DB26" s="76">
        <v>1754529</v>
      </c>
      <c r="DC26" s="80">
        <v>1867507</v>
      </c>
      <c r="DD26" s="75">
        <v>1536488</v>
      </c>
      <c r="DE26" s="76">
        <v>1248585</v>
      </c>
      <c r="DF26" s="80">
        <v>1645107</v>
      </c>
      <c r="DG26" s="75">
        <v>1845025</v>
      </c>
      <c r="DH26" s="76">
        <v>1835659</v>
      </c>
      <c r="DI26" s="80">
        <v>1870447</v>
      </c>
      <c r="DJ26" s="75">
        <v>1753240</v>
      </c>
      <c r="DK26" s="76">
        <v>1584391</v>
      </c>
      <c r="DL26" s="80">
        <v>1828182</v>
      </c>
      <c r="DM26" s="75">
        <v>1994492</v>
      </c>
      <c r="DN26" s="76">
        <v>2092503</v>
      </c>
      <c r="DO26" s="80">
        <v>1941970</v>
      </c>
      <c r="DP26" s="75">
        <v>1833763</v>
      </c>
      <c r="DQ26" s="76">
        <v>1560948</v>
      </c>
      <c r="DR26" s="80">
        <v>1798182</v>
      </c>
      <c r="DS26" s="75">
        <v>1840507</v>
      </c>
      <c r="DT26" s="76">
        <v>1723412</v>
      </c>
      <c r="DU26" s="80">
        <v>1981198</v>
      </c>
      <c r="DV26" s="75">
        <v>1931344</v>
      </c>
      <c r="DW26" s="76">
        <v>1906934</v>
      </c>
      <c r="DX26" s="80">
        <v>1998674</v>
      </c>
      <c r="DY26" s="75">
        <v>2099777</v>
      </c>
      <c r="DZ26" s="76">
        <v>2103207</v>
      </c>
      <c r="EA26" s="80">
        <v>2008279</v>
      </c>
      <c r="EB26" s="75">
        <v>1906174</v>
      </c>
      <c r="EC26" s="76">
        <v>1792823</v>
      </c>
      <c r="ED26" s="80">
        <v>1978342</v>
      </c>
      <c r="EE26" s="159">
        <v>3308112</v>
      </c>
      <c r="EF26" s="142">
        <v>1958673</v>
      </c>
      <c r="EG26" s="143">
        <v>1978062</v>
      </c>
      <c r="EH26" s="159">
        <v>1969244</v>
      </c>
      <c r="EI26" s="142">
        <v>1867529</v>
      </c>
      <c r="EJ26" s="143">
        <v>2034129</v>
      </c>
      <c r="EK26" s="75">
        <v>2081289</v>
      </c>
      <c r="EL26" s="76">
        <v>2186690</v>
      </c>
      <c r="EM26" s="80">
        <v>2091137</v>
      </c>
      <c r="EN26" s="159">
        <v>1912510</v>
      </c>
      <c r="EO26" s="142">
        <v>1667141</v>
      </c>
      <c r="EP26" s="143">
        <v>1914277</v>
      </c>
      <c r="EQ26" s="141">
        <v>1913669</v>
      </c>
      <c r="ER26" s="142">
        <v>1877029</v>
      </c>
      <c r="ES26" s="143">
        <v>1834605</v>
      </c>
      <c r="ET26" s="141">
        <v>1736738</v>
      </c>
      <c r="EU26" s="142">
        <v>1811389</v>
      </c>
      <c r="EV26" s="143">
        <v>1749750</v>
      </c>
      <c r="EW26" s="159">
        <v>1992383</v>
      </c>
      <c r="EX26" s="142">
        <v>2155892</v>
      </c>
      <c r="EY26" s="143">
        <v>1854210</v>
      </c>
      <c r="EZ26" s="159">
        <v>1695094</v>
      </c>
      <c r="FA26" s="142">
        <v>1533873</v>
      </c>
      <c r="FB26" s="143">
        <v>1737406</v>
      </c>
      <c r="FC26" s="141">
        <v>1898557</v>
      </c>
      <c r="FD26" s="142">
        <v>1695653</v>
      </c>
      <c r="FE26" s="143">
        <v>1682246</v>
      </c>
      <c r="FF26" s="141">
        <v>1478534</v>
      </c>
      <c r="FG26" s="142">
        <v>1331511</v>
      </c>
      <c r="FH26" s="143">
        <v>1532543</v>
      </c>
      <c r="FI26" s="141">
        <v>1852252</v>
      </c>
      <c r="FJ26" s="142">
        <v>1745415</v>
      </c>
      <c r="FK26" s="143">
        <v>1674590</v>
      </c>
      <c r="FL26" s="79">
        <v>1503794</v>
      </c>
      <c r="FM26" s="76">
        <v>1539038</v>
      </c>
      <c r="FN26" s="80">
        <v>1656763</v>
      </c>
      <c r="FO26" s="79">
        <v>1688433</v>
      </c>
      <c r="FP26" s="76">
        <v>1590641</v>
      </c>
      <c r="FQ26" s="80">
        <v>1717386</v>
      </c>
      <c r="FR26" s="141">
        <v>1659748</v>
      </c>
      <c r="FS26" s="142">
        <v>1383720</v>
      </c>
      <c r="FT26" s="143">
        <v>1631144</v>
      </c>
      <c r="FU26" s="141">
        <v>1756091</v>
      </c>
      <c r="FV26" s="142">
        <v>1686939</v>
      </c>
      <c r="FW26" s="143">
        <v>1797172</v>
      </c>
      <c r="FX26" s="141">
        <v>1469100</v>
      </c>
      <c r="FY26" s="142">
        <v>1431860</v>
      </c>
      <c r="FZ26" s="143">
        <v>1628658</v>
      </c>
      <c r="GA26" s="79">
        <v>1697139</v>
      </c>
      <c r="GB26" s="76">
        <v>1739187</v>
      </c>
      <c r="GC26" s="80">
        <v>1702093</v>
      </c>
      <c r="GD26" s="141">
        <v>1580722</v>
      </c>
      <c r="GE26" s="142">
        <v>1429710</v>
      </c>
      <c r="GF26" s="143">
        <v>1549862</v>
      </c>
      <c r="GG26" s="141">
        <v>1708891</v>
      </c>
      <c r="GH26" s="142">
        <v>2021715</v>
      </c>
      <c r="GI26" s="143">
        <v>1550955.6400000001</v>
      </c>
    </row>
    <row r="27" spans="1:191" ht="15.75" x14ac:dyDescent="0.25">
      <c r="B27" s="74" t="s">
        <v>53</v>
      </c>
      <c r="C27" s="33">
        <v>1688</v>
      </c>
      <c r="D27" s="36">
        <v>2298</v>
      </c>
      <c r="E27" s="35">
        <v>2350</v>
      </c>
      <c r="F27" s="33">
        <v>1751</v>
      </c>
      <c r="G27" s="36">
        <v>805</v>
      </c>
      <c r="H27" s="35">
        <v>147</v>
      </c>
      <c r="I27" s="33">
        <v>2</v>
      </c>
      <c r="J27" s="36">
        <v>0</v>
      </c>
      <c r="K27" s="35">
        <v>0</v>
      </c>
      <c r="L27" s="33">
        <v>23</v>
      </c>
      <c r="M27" s="36">
        <v>711</v>
      </c>
      <c r="N27" s="35">
        <v>1729</v>
      </c>
      <c r="O27" s="33">
        <v>2102</v>
      </c>
      <c r="P27" s="36">
        <v>1501</v>
      </c>
      <c r="Q27" s="35">
        <v>1278</v>
      </c>
      <c r="R27" s="33">
        <v>1893</v>
      </c>
      <c r="S27" s="36">
        <v>1430</v>
      </c>
      <c r="T27" s="35">
        <v>897</v>
      </c>
      <c r="U27" s="33">
        <v>212</v>
      </c>
      <c r="V27" s="36">
        <v>0</v>
      </c>
      <c r="W27" s="35">
        <v>0</v>
      </c>
      <c r="X27" s="33">
        <v>0</v>
      </c>
      <c r="Y27" s="36">
        <v>0</v>
      </c>
      <c r="Z27" s="35">
        <v>1671</v>
      </c>
      <c r="AA27" s="33">
        <v>4279</v>
      </c>
      <c r="AB27" s="36">
        <v>4988</v>
      </c>
      <c r="AC27" s="35">
        <v>3852</v>
      </c>
      <c r="AD27" s="33">
        <v>3123</v>
      </c>
      <c r="AE27" s="36">
        <v>1444</v>
      </c>
      <c r="AF27" s="35">
        <v>1176</v>
      </c>
      <c r="AG27" s="33">
        <v>624</v>
      </c>
      <c r="AH27" s="36">
        <v>265</v>
      </c>
      <c r="AI27" s="35">
        <v>431</v>
      </c>
      <c r="AJ27" s="33">
        <v>1059</v>
      </c>
      <c r="AK27" s="36">
        <v>2339</v>
      </c>
      <c r="AL27" s="35">
        <v>2429</v>
      </c>
      <c r="AM27" s="75">
        <v>3470</v>
      </c>
      <c r="AN27" s="76">
        <v>3612</v>
      </c>
      <c r="AO27" s="77">
        <v>2617</v>
      </c>
      <c r="AP27" s="75">
        <v>1969</v>
      </c>
      <c r="AQ27" s="76">
        <v>1623</v>
      </c>
      <c r="AR27" s="77">
        <v>776</v>
      </c>
      <c r="AS27" s="75">
        <v>244</v>
      </c>
      <c r="AT27" s="76">
        <v>115</v>
      </c>
      <c r="AU27" s="77">
        <v>287</v>
      </c>
      <c r="AV27" s="75">
        <v>893</v>
      </c>
      <c r="AW27" s="76">
        <v>1626</v>
      </c>
      <c r="AX27" s="77">
        <v>2478</v>
      </c>
      <c r="AY27" s="75">
        <v>3283</v>
      </c>
      <c r="AZ27" s="76">
        <v>3733</v>
      </c>
      <c r="BA27" s="77">
        <v>3004</v>
      </c>
      <c r="BB27" s="75">
        <v>2239</v>
      </c>
      <c r="BC27" s="76">
        <v>906</v>
      </c>
      <c r="BD27" s="77">
        <v>233</v>
      </c>
      <c r="BE27" s="75">
        <v>36</v>
      </c>
      <c r="BF27" s="76">
        <v>0</v>
      </c>
      <c r="BG27" s="77">
        <v>0</v>
      </c>
      <c r="BH27" s="75">
        <v>297</v>
      </c>
      <c r="BI27" s="76">
        <v>1161</v>
      </c>
      <c r="BJ27" s="77">
        <v>1643</v>
      </c>
      <c r="BK27" s="75">
        <v>2581</v>
      </c>
      <c r="BL27" s="76">
        <v>2848</v>
      </c>
      <c r="BM27" s="77">
        <v>2317</v>
      </c>
      <c r="BN27" s="75">
        <v>2246</v>
      </c>
      <c r="BO27" s="76">
        <v>718</v>
      </c>
      <c r="BP27" s="77">
        <v>155</v>
      </c>
      <c r="BQ27" s="75">
        <v>16</v>
      </c>
      <c r="BR27" s="76">
        <v>0</v>
      </c>
      <c r="BS27" s="77">
        <v>9</v>
      </c>
      <c r="BT27" s="75">
        <v>383</v>
      </c>
      <c r="BU27" s="76">
        <v>974</v>
      </c>
      <c r="BV27" s="80">
        <v>2225</v>
      </c>
      <c r="BW27" s="75">
        <v>2364</v>
      </c>
      <c r="BX27" s="76">
        <v>2906</v>
      </c>
      <c r="BY27" s="80">
        <v>2022</v>
      </c>
      <c r="BZ27" s="75">
        <v>2053</v>
      </c>
      <c r="CA27" s="76">
        <v>675</v>
      </c>
      <c r="CB27" s="80">
        <v>435</v>
      </c>
      <c r="CC27" s="75">
        <v>39</v>
      </c>
      <c r="CD27" s="76">
        <v>7</v>
      </c>
      <c r="CE27" s="80">
        <v>61</v>
      </c>
      <c r="CF27" s="75">
        <v>335</v>
      </c>
      <c r="CG27" s="121">
        <v>1478</v>
      </c>
      <c r="CH27" s="123">
        <v>2486</v>
      </c>
      <c r="CI27" s="75">
        <v>2812</v>
      </c>
      <c r="CJ27" s="121">
        <v>3013</v>
      </c>
      <c r="CK27" s="123">
        <v>3122</v>
      </c>
      <c r="CL27" s="75">
        <v>2142</v>
      </c>
      <c r="CM27" s="121">
        <v>1121</v>
      </c>
      <c r="CN27" s="123">
        <v>349</v>
      </c>
      <c r="CO27" s="75">
        <v>16</v>
      </c>
      <c r="CP27" s="121">
        <v>0</v>
      </c>
      <c r="CQ27" s="123">
        <v>0</v>
      </c>
      <c r="CR27" s="75">
        <v>304</v>
      </c>
      <c r="CS27" s="121">
        <v>951.9900000000016</v>
      </c>
      <c r="CT27" s="123">
        <v>2225</v>
      </c>
      <c r="CU27" s="75">
        <v>2807</v>
      </c>
      <c r="CV27" s="121">
        <v>3118</v>
      </c>
      <c r="CW27" s="123">
        <v>3231</v>
      </c>
      <c r="CX27" s="75">
        <v>2148</v>
      </c>
      <c r="CY27" s="121">
        <v>720</v>
      </c>
      <c r="CZ27" s="123">
        <v>226</v>
      </c>
      <c r="DA27" s="75">
        <v>18</v>
      </c>
      <c r="DB27" s="121">
        <v>6</v>
      </c>
      <c r="DC27" s="123">
        <v>0</v>
      </c>
      <c r="DD27" s="75">
        <v>319</v>
      </c>
      <c r="DE27" s="121">
        <v>989</v>
      </c>
      <c r="DF27" s="123">
        <v>1601</v>
      </c>
      <c r="DG27" s="75">
        <v>2264</v>
      </c>
      <c r="DH27" s="121">
        <v>2451</v>
      </c>
      <c r="DI27" s="123">
        <v>2556</v>
      </c>
      <c r="DJ27" s="75">
        <v>1604</v>
      </c>
      <c r="DK27" s="121">
        <v>850</v>
      </c>
      <c r="DL27" s="123">
        <v>200</v>
      </c>
      <c r="DM27" s="75">
        <v>9</v>
      </c>
      <c r="DN27" s="121">
        <v>0</v>
      </c>
      <c r="DO27" s="123">
        <v>3</v>
      </c>
      <c r="DP27" s="75">
        <v>309</v>
      </c>
      <c r="DQ27" s="121">
        <v>2367</v>
      </c>
      <c r="DR27" s="123">
        <v>4756</v>
      </c>
      <c r="DS27" s="75">
        <v>6212</v>
      </c>
      <c r="DT27" s="121">
        <v>6116</v>
      </c>
      <c r="DU27" s="123">
        <v>5509</v>
      </c>
      <c r="DV27" s="75">
        <v>5831</v>
      </c>
      <c r="DW27" s="121">
        <v>2310</v>
      </c>
      <c r="DX27" s="123">
        <v>1119</v>
      </c>
      <c r="DY27" s="75">
        <v>368</v>
      </c>
      <c r="DZ27" s="121">
        <v>724</v>
      </c>
      <c r="EA27" s="123">
        <v>854</v>
      </c>
      <c r="EB27" s="75">
        <v>744</v>
      </c>
      <c r="EC27" s="121">
        <v>1964</v>
      </c>
      <c r="ED27" s="123">
        <v>5057</v>
      </c>
      <c r="EE27" s="159">
        <v>9530</v>
      </c>
      <c r="EF27" s="148">
        <v>8943</v>
      </c>
      <c r="EG27" s="149">
        <v>7730</v>
      </c>
      <c r="EH27" s="159">
        <v>7146</v>
      </c>
      <c r="EI27" s="148">
        <v>5015</v>
      </c>
      <c r="EJ27" s="149">
        <v>3198</v>
      </c>
      <c r="EK27" s="75">
        <v>3865</v>
      </c>
      <c r="EL27" s="121">
        <v>4608</v>
      </c>
      <c r="EM27" s="123">
        <v>4032</v>
      </c>
      <c r="EN27" s="159">
        <v>4790</v>
      </c>
      <c r="EO27" s="148">
        <v>3703</v>
      </c>
      <c r="EP27" s="149">
        <v>7670</v>
      </c>
      <c r="EQ27" s="147">
        <v>8409</v>
      </c>
      <c r="ER27" s="148">
        <v>9339</v>
      </c>
      <c r="ES27" s="149">
        <v>8800</v>
      </c>
      <c r="ET27" s="147">
        <v>7508</v>
      </c>
      <c r="EU27" s="148">
        <v>5516</v>
      </c>
      <c r="EV27" s="149">
        <v>4109</v>
      </c>
      <c r="EW27" s="159">
        <v>3268</v>
      </c>
      <c r="EX27" s="148">
        <v>4039</v>
      </c>
      <c r="EY27" s="149">
        <v>3643</v>
      </c>
      <c r="EZ27" s="159">
        <v>6266</v>
      </c>
      <c r="FA27" s="148">
        <v>7735</v>
      </c>
      <c r="FB27" s="149">
        <v>9534</v>
      </c>
      <c r="FC27" s="147">
        <v>12316</v>
      </c>
      <c r="FD27" s="148">
        <v>11318</v>
      </c>
      <c r="FE27" s="149">
        <v>11911</v>
      </c>
      <c r="FF27" s="147">
        <v>10109</v>
      </c>
      <c r="FG27" s="148">
        <v>8975</v>
      </c>
      <c r="FH27" s="149">
        <v>10288</v>
      </c>
      <c r="FI27" s="147">
        <v>12346</v>
      </c>
      <c r="FJ27" s="148">
        <v>13692</v>
      </c>
      <c r="FK27" s="149">
        <v>12355</v>
      </c>
      <c r="FL27" s="124">
        <v>9298</v>
      </c>
      <c r="FM27" s="121">
        <v>8243</v>
      </c>
      <c r="FN27" s="123">
        <v>9707</v>
      </c>
      <c r="FO27" s="124">
        <v>9632</v>
      </c>
      <c r="FP27" s="121">
        <v>10958</v>
      </c>
      <c r="FQ27" s="123">
        <v>9378</v>
      </c>
      <c r="FR27" s="147">
        <v>9533</v>
      </c>
      <c r="FS27" s="148">
        <v>8358</v>
      </c>
      <c r="FT27" s="149">
        <v>12271</v>
      </c>
      <c r="FU27" s="147">
        <v>14036</v>
      </c>
      <c r="FV27" s="148">
        <v>14490</v>
      </c>
      <c r="FW27" s="149">
        <v>7036</v>
      </c>
      <c r="FX27" s="147">
        <v>8590</v>
      </c>
      <c r="FY27" s="148">
        <v>7839</v>
      </c>
      <c r="FZ27" s="149">
        <v>9745</v>
      </c>
      <c r="GA27" s="124">
        <v>9369</v>
      </c>
      <c r="GB27" s="121">
        <v>10768</v>
      </c>
      <c r="GC27" s="123">
        <v>9959</v>
      </c>
      <c r="GD27" s="147">
        <v>9162</v>
      </c>
      <c r="GE27" s="148">
        <v>8010</v>
      </c>
      <c r="GF27" s="149">
        <v>10893</v>
      </c>
      <c r="GG27" s="147">
        <v>14049</v>
      </c>
      <c r="GH27" s="148">
        <v>19165</v>
      </c>
      <c r="GI27" s="149">
        <v>15064</v>
      </c>
    </row>
    <row r="28" spans="1:191" ht="15.75" x14ac:dyDescent="0.25">
      <c r="B28" s="74" t="s">
        <v>55</v>
      </c>
      <c r="C28" s="33">
        <v>175453</v>
      </c>
      <c r="D28" s="36">
        <v>159496</v>
      </c>
      <c r="E28" s="35">
        <v>153553</v>
      </c>
      <c r="F28" s="33">
        <v>152456</v>
      </c>
      <c r="G28" s="36">
        <v>149932</v>
      </c>
      <c r="H28" s="35">
        <v>166481</v>
      </c>
      <c r="I28" s="33">
        <v>156047</v>
      </c>
      <c r="J28" s="36">
        <v>149605</v>
      </c>
      <c r="K28" s="35">
        <v>168134</v>
      </c>
      <c r="L28" s="33">
        <v>151902</v>
      </c>
      <c r="M28" s="36">
        <v>157674</v>
      </c>
      <c r="N28" s="35">
        <v>173000</v>
      </c>
      <c r="O28" s="33">
        <v>7048</v>
      </c>
      <c r="P28" s="36">
        <f>5973+150811</f>
        <v>156784</v>
      </c>
      <c r="Q28" s="35">
        <f>157157+5958</f>
        <v>163115</v>
      </c>
      <c r="R28" s="33">
        <f>5625+147901</f>
        <v>153526</v>
      </c>
      <c r="S28" s="36">
        <f>5536+145610</f>
        <v>151146</v>
      </c>
      <c r="T28" s="35">
        <f>5802+152500</f>
        <v>158302</v>
      </c>
      <c r="U28" s="33">
        <f>6307+136128</f>
        <v>142435</v>
      </c>
      <c r="V28" s="36">
        <f>119182+5485</f>
        <v>124667</v>
      </c>
      <c r="W28" s="35">
        <f>135762+6193</f>
        <v>141955</v>
      </c>
      <c r="X28" s="33">
        <f>6994+135352</f>
        <v>142346</v>
      </c>
      <c r="Y28" s="36">
        <f>261190+8324</f>
        <v>269514</v>
      </c>
      <c r="Z28" s="35">
        <f>187615+7966</f>
        <v>195581</v>
      </c>
      <c r="AA28" s="33">
        <f>7894+187391</f>
        <v>195285</v>
      </c>
      <c r="AB28" s="36">
        <f>8265+226009</f>
        <v>234274</v>
      </c>
      <c r="AC28" s="35">
        <f>7536+206247</f>
        <v>213783</v>
      </c>
      <c r="AD28" s="33">
        <f>208055+7603</f>
        <v>215658</v>
      </c>
      <c r="AE28" s="36">
        <f>6959+190492</f>
        <v>197451</v>
      </c>
      <c r="AF28" s="35">
        <f>8927+229479</f>
        <v>238406</v>
      </c>
      <c r="AG28" s="33">
        <f>8439+205149</f>
        <v>213588</v>
      </c>
      <c r="AH28" s="36">
        <f>7818+190200</f>
        <v>198018</v>
      </c>
      <c r="AI28" s="35">
        <f>9442+229378</f>
        <v>238820</v>
      </c>
      <c r="AJ28" s="33">
        <f>8174+198545</f>
        <v>206719</v>
      </c>
      <c r="AK28" s="36">
        <f>201483+10017</f>
        <v>211500</v>
      </c>
      <c r="AL28" s="35">
        <f>11354+228041</f>
        <v>239395</v>
      </c>
      <c r="AM28" s="75">
        <v>239010</v>
      </c>
      <c r="AN28" s="76">
        <v>222447</v>
      </c>
      <c r="AO28" s="77">
        <v>215926</v>
      </c>
      <c r="AP28" s="75">
        <v>232379</v>
      </c>
      <c r="AQ28" s="76">
        <v>198867</v>
      </c>
      <c r="AR28" s="77">
        <v>223475</v>
      </c>
      <c r="AS28" s="75">
        <v>228075</v>
      </c>
      <c r="AT28" s="76">
        <v>212478</v>
      </c>
      <c r="AU28" s="77">
        <v>212683</v>
      </c>
      <c r="AV28" s="75">
        <v>208923</v>
      </c>
      <c r="AW28" s="76">
        <v>226871</v>
      </c>
      <c r="AX28" s="77">
        <v>212004</v>
      </c>
      <c r="AY28" s="75">
        <v>231071</v>
      </c>
      <c r="AZ28" s="76">
        <v>220281</v>
      </c>
      <c r="BA28" s="77">
        <v>206257</v>
      </c>
      <c r="BB28" s="75">
        <v>231561</v>
      </c>
      <c r="BC28" s="76">
        <v>189691</v>
      </c>
      <c r="BD28" s="77">
        <v>213978</v>
      </c>
      <c r="BE28" s="75">
        <v>217112</v>
      </c>
      <c r="BF28" s="76">
        <v>201580</v>
      </c>
      <c r="BG28" s="77">
        <v>199736</v>
      </c>
      <c r="BH28" s="75">
        <v>197019</v>
      </c>
      <c r="BI28" s="76">
        <v>220577</v>
      </c>
      <c r="BJ28" s="77">
        <v>203929</v>
      </c>
      <c r="BK28" s="75">
        <v>221082</v>
      </c>
      <c r="BL28" s="76">
        <v>204743</v>
      </c>
      <c r="BM28" s="77">
        <v>204535</v>
      </c>
      <c r="BN28" s="75">
        <v>231025</v>
      </c>
      <c r="BO28" s="76">
        <v>213791</v>
      </c>
      <c r="BP28" s="77">
        <v>212500</v>
      </c>
      <c r="BQ28" s="75">
        <v>237565</v>
      </c>
      <c r="BR28" s="76">
        <v>214306</v>
      </c>
      <c r="BS28" s="77">
        <v>226398</v>
      </c>
      <c r="BT28" s="75">
        <v>207916</v>
      </c>
      <c r="BU28" s="76">
        <v>211484</v>
      </c>
      <c r="BV28" s="80">
        <v>216293</v>
      </c>
      <c r="BW28" s="75">
        <f>17854+203473</f>
        <v>221327</v>
      </c>
      <c r="BX28" s="76">
        <f>16496+208119</f>
        <v>224615</v>
      </c>
      <c r="BY28" s="80">
        <v>205459</v>
      </c>
      <c r="BZ28" s="75">
        <v>242930</v>
      </c>
      <c r="CA28" s="76">
        <v>217065</v>
      </c>
      <c r="CB28" s="80">
        <v>228459</v>
      </c>
      <c r="CC28" s="75">
        <v>224499</v>
      </c>
      <c r="CD28" s="76">
        <v>229841</v>
      </c>
      <c r="CE28" s="80">
        <v>214537</v>
      </c>
      <c r="CF28" s="75">
        <v>210759</v>
      </c>
      <c r="CG28" s="121">
        <v>214364</v>
      </c>
      <c r="CH28" s="123">
        <v>233109</v>
      </c>
      <c r="CI28" s="75">
        <v>230612</v>
      </c>
      <c r="CJ28" s="121">
        <v>242465</v>
      </c>
      <c r="CK28" s="123">
        <v>212855</v>
      </c>
      <c r="CL28" s="75">
        <v>223347</v>
      </c>
      <c r="CM28" s="121">
        <v>221319</v>
      </c>
      <c r="CN28" s="123">
        <v>190271</v>
      </c>
      <c r="CO28" s="75">
        <v>200518</v>
      </c>
      <c r="CP28" s="121">
        <v>214</v>
      </c>
      <c r="CQ28" s="123">
        <v>-214</v>
      </c>
      <c r="CR28" s="75">
        <v>225966</v>
      </c>
      <c r="CS28" s="121">
        <v>225676.2700000004</v>
      </c>
      <c r="CT28" s="123">
        <v>94021.568560000102</v>
      </c>
      <c r="CU28" s="75">
        <v>106167</v>
      </c>
      <c r="CV28" s="121">
        <v>215118</v>
      </c>
      <c r="CW28" s="123">
        <v>213724</v>
      </c>
      <c r="CX28" s="75">
        <v>129638</v>
      </c>
      <c r="CY28" s="121">
        <v>237708</v>
      </c>
      <c r="CZ28" s="123">
        <v>237232</v>
      </c>
      <c r="DA28" s="75">
        <v>238945</v>
      </c>
      <c r="DB28" s="121">
        <v>240100</v>
      </c>
      <c r="DC28" s="123">
        <v>240584</v>
      </c>
      <c r="DD28" s="75">
        <v>228628</v>
      </c>
      <c r="DE28" s="121">
        <v>215137</v>
      </c>
      <c r="DF28" s="123">
        <v>243301</v>
      </c>
      <c r="DG28" s="75">
        <v>243122</v>
      </c>
      <c r="DH28" s="121">
        <v>243209</v>
      </c>
      <c r="DI28" s="123">
        <v>243498</v>
      </c>
      <c r="DJ28" s="75">
        <v>243334</v>
      </c>
      <c r="DK28" s="121">
        <v>242091</v>
      </c>
      <c r="DL28" s="123">
        <v>243552</v>
      </c>
      <c r="DM28" s="75">
        <v>242089</v>
      </c>
      <c r="DN28" s="121">
        <v>241543</v>
      </c>
      <c r="DO28" s="123">
        <v>241543</v>
      </c>
      <c r="DP28" s="75">
        <v>241525</v>
      </c>
      <c r="DQ28" s="121">
        <v>242538</v>
      </c>
      <c r="DR28" s="123">
        <v>242066</v>
      </c>
      <c r="DS28" s="75">
        <v>242041</v>
      </c>
      <c r="DT28" s="121">
        <v>241150</v>
      </c>
      <c r="DU28" s="123">
        <v>240335</v>
      </c>
      <c r="DV28" s="75">
        <v>233738</v>
      </c>
      <c r="DW28" s="121">
        <v>233738</v>
      </c>
      <c r="DX28" s="123">
        <v>236477</v>
      </c>
      <c r="DY28" s="75">
        <v>236221</v>
      </c>
      <c r="DZ28" s="121">
        <v>236328</v>
      </c>
      <c r="EA28" s="123">
        <v>236805</v>
      </c>
      <c r="EB28" s="75">
        <v>235571</v>
      </c>
      <c r="EC28" s="121">
        <v>235437</v>
      </c>
      <c r="ED28" s="123">
        <v>235500</v>
      </c>
      <c r="EE28" s="159">
        <v>230810</v>
      </c>
      <c r="EF28" s="148">
        <v>231510</v>
      </c>
      <c r="EG28" s="149">
        <v>231565</v>
      </c>
      <c r="EH28" s="159">
        <v>211411</v>
      </c>
      <c r="EI28" s="148">
        <v>212954</v>
      </c>
      <c r="EJ28" s="149">
        <v>217546</v>
      </c>
      <c r="EK28" s="75">
        <v>230514</v>
      </c>
      <c r="EL28" s="121">
        <v>210100</v>
      </c>
      <c r="EM28" s="123">
        <v>179297</v>
      </c>
      <c r="EN28" s="159">
        <v>206705</v>
      </c>
      <c r="EO28" s="148">
        <v>207396</v>
      </c>
      <c r="EP28" s="149">
        <v>156270</v>
      </c>
      <c r="EQ28" s="147">
        <v>155543</v>
      </c>
      <c r="ER28" s="148">
        <v>155545</v>
      </c>
      <c r="ES28" s="149">
        <v>198056</v>
      </c>
      <c r="ET28" s="147">
        <v>206043</v>
      </c>
      <c r="EU28" s="148">
        <v>206170</v>
      </c>
      <c r="EV28" s="149">
        <v>206866</v>
      </c>
      <c r="EW28" s="159">
        <v>207529</v>
      </c>
      <c r="EX28" s="148">
        <v>206325</v>
      </c>
      <c r="EY28" s="149">
        <v>206554</v>
      </c>
      <c r="EZ28" s="159">
        <v>190818</v>
      </c>
      <c r="FA28" s="148">
        <v>189211</v>
      </c>
      <c r="FB28" s="149">
        <v>162185</v>
      </c>
      <c r="FC28" s="147">
        <v>163003</v>
      </c>
      <c r="FD28" s="148">
        <v>163157</v>
      </c>
      <c r="FE28" s="149">
        <v>163157</v>
      </c>
      <c r="FF28" s="147">
        <v>163912</v>
      </c>
      <c r="FG28" s="148">
        <v>164076</v>
      </c>
      <c r="FH28" s="149">
        <v>77416</v>
      </c>
      <c r="FI28" s="147">
        <v>130084</v>
      </c>
      <c r="FJ28" s="148">
        <v>130056</v>
      </c>
      <c r="FK28" s="149">
        <v>130056</v>
      </c>
      <c r="FL28" s="124">
        <v>148474</v>
      </c>
      <c r="FM28" s="121">
        <v>147359</v>
      </c>
      <c r="FN28" s="123">
        <v>151966</v>
      </c>
      <c r="FO28" s="124">
        <v>151296</v>
      </c>
      <c r="FP28" s="121">
        <v>151373</v>
      </c>
      <c r="FQ28" s="123">
        <v>151292</v>
      </c>
      <c r="FR28" s="147">
        <v>141367</v>
      </c>
      <c r="FS28" s="148">
        <v>140390</v>
      </c>
      <c r="FT28" s="149">
        <v>140390</v>
      </c>
      <c r="FU28" s="147">
        <v>137841</v>
      </c>
      <c r="FV28" s="148">
        <v>139499</v>
      </c>
      <c r="FW28" s="149">
        <v>139106</v>
      </c>
      <c r="FX28" s="147">
        <v>141656</v>
      </c>
      <c r="FY28" s="148">
        <v>127986</v>
      </c>
      <c r="FZ28" s="149">
        <v>129494</v>
      </c>
      <c r="GA28" s="124">
        <v>112510</v>
      </c>
      <c r="GB28" s="121">
        <v>112510</v>
      </c>
      <c r="GC28" s="123">
        <v>125345</v>
      </c>
      <c r="GD28" s="147">
        <v>125339</v>
      </c>
      <c r="GE28" s="148">
        <v>125490</v>
      </c>
      <c r="GF28" s="149">
        <v>125484</v>
      </c>
      <c r="GG28" s="147">
        <v>125536</v>
      </c>
      <c r="GH28" s="148">
        <v>126035</v>
      </c>
      <c r="GI28" s="149">
        <v>119354.6</v>
      </c>
    </row>
    <row r="29" spans="1:191" ht="16.5" thickBot="1" x14ac:dyDescent="0.3">
      <c r="B29" s="83" t="s">
        <v>56</v>
      </c>
      <c r="C29" s="125">
        <v>17625556</v>
      </c>
      <c r="D29" s="126">
        <v>16770599</v>
      </c>
      <c r="E29" s="127">
        <v>17891882</v>
      </c>
      <c r="F29" s="125">
        <v>18076336</v>
      </c>
      <c r="G29" s="126">
        <v>19322777</v>
      </c>
      <c r="H29" s="127">
        <v>17833240</v>
      </c>
      <c r="I29" s="125">
        <v>23814793</v>
      </c>
      <c r="J29" s="126">
        <v>19003667</v>
      </c>
      <c r="K29" s="127">
        <v>25002466</v>
      </c>
      <c r="L29" s="125">
        <v>20843352</v>
      </c>
      <c r="M29" s="126">
        <v>21121069</v>
      </c>
      <c r="N29" s="127">
        <v>20144824</v>
      </c>
      <c r="O29" s="125">
        <f t="shared" ref="O29:AL29" si="4">SUM(O21:O28)</f>
        <v>18624337</v>
      </c>
      <c r="P29" s="126">
        <f t="shared" si="4"/>
        <v>18933148</v>
      </c>
      <c r="Q29" s="127">
        <f t="shared" si="4"/>
        <v>3049876</v>
      </c>
      <c r="R29" s="125">
        <f t="shared" si="4"/>
        <v>32826427</v>
      </c>
      <c r="S29" s="126">
        <f t="shared" si="4"/>
        <v>14457516</v>
      </c>
      <c r="T29" s="127">
        <f t="shared" si="4"/>
        <v>21075545</v>
      </c>
      <c r="U29" s="33">
        <f t="shared" si="4"/>
        <v>27625068</v>
      </c>
      <c r="V29" s="36">
        <f t="shared" si="4"/>
        <v>25197453</v>
      </c>
      <c r="W29" s="35">
        <f t="shared" si="4"/>
        <v>22800594</v>
      </c>
      <c r="X29" s="33">
        <f t="shared" si="4"/>
        <v>24206903</v>
      </c>
      <c r="Y29" s="36">
        <f t="shared" si="4"/>
        <v>18610601</v>
      </c>
      <c r="Z29" s="35">
        <f t="shared" si="4"/>
        <v>21944844</v>
      </c>
      <c r="AA29" s="125">
        <f t="shared" si="4"/>
        <v>22478279</v>
      </c>
      <c r="AB29" s="126">
        <f t="shared" si="4"/>
        <v>19814557</v>
      </c>
      <c r="AC29" s="127">
        <f t="shared" si="4"/>
        <v>17401933</v>
      </c>
      <c r="AD29" s="125">
        <f t="shared" si="4"/>
        <v>24417210</v>
      </c>
      <c r="AE29" s="126">
        <f t="shared" si="4"/>
        <v>20457733</v>
      </c>
      <c r="AF29" s="127">
        <f t="shared" si="4"/>
        <v>21806472</v>
      </c>
      <c r="AG29" s="125">
        <f t="shared" si="4"/>
        <v>24146819</v>
      </c>
      <c r="AH29" s="126">
        <f t="shared" si="4"/>
        <v>25359471</v>
      </c>
      <c r="AI29" s="127">
        <f t="shared" si="4"/>
        <v>22360747</v>
      </c>
      <c r="AJ29" s="125">
        <f t="shared" si="4"/>
        <v>23544448</v>
      </c>
      <c r="AK29" s="126">
        <f t="shared" si="4"/>
        <v>25180110</v>
      </c>
      <c r="AL29" s="127">
        <f t="shared" si="4"/>
        <v>22393503</v>
      </c>
      <c r="AM29" s="84">
        <v>22637236</v>
      </c>
      <c r="AN29" s="85">
        <v>21550590</v>
      </c>
      <c r="AO29" s="86">
        <v>20431478</v>
      </c>
      <c r="AP29" s="84">
        <v>22612511</v>
      </c>
      <c r="AQ29" s="85">
        <v>22725428</v>
      </c>
      <c r="AR29" s="86">
        <v>27069672</v>
      </c>
      <c r="AS29" s="84">
        <v>28594912</v>
      </c>
      <c r="AT29" s="87">
        <v>26085218</v>
      </c>
      <c r="AU29" s="87">
        <v>23691310</v>
      </c>
      <c r="AV29" s="84">
        <v>23555792</v>
      </c>
      <c r="AW29" s="87">
        <v>21679631</v>
      </c>
      <c r="AX29" s="87">
        <v>20903610</v>
      </c>
      <c r="AY29" s="84">
        <v>22403527</v>
      </c>
      <c r="AZ29" s="87">
        <v>23962392</v>
      </c>
      <c r="BA29" s="88">
        <v>22338434</v>
      </c>
      <c r="BB29" s="84">
        <v>22816370</v>
      </c>
      <c r="BC29" s="87">
        <v>23585799</v>
      </c>
      <c r="BD29" s="87">
        <v>25099405</v>
      </c>
      <c r="BE29" s="84">
        <v>30197001</v>
      </c>
      <c r="BF29" s="87">
        <v>33028258</v>
      </c>
      <c r="BG29" s="86">
        <v>28138562</v>
      </c>
      <c r="BH29" s="84">
        <v>27368790</v>
      </c>
      <c r="BI29" s="87">
        <v>24218484</v>
      </c>
      <c r="BJ29" s="86">
        <v>23696392</v>
      </c>
      <c r="BK29" s="84">
        <v>23538014</v>
      </c>
      <c r="BL29" s="87">
        <v>22856386</v>
      </c>
      <c r="BM29" s="86">
        <v>27013752</v>
      </c>
      <c r="BN29" s="84">
        <v>22849322</v>
      </c>
      <c r="BO29" s="87">
        <v>27560433</v>
      </c>
      <c r="BP29" s="86">
        <v>30789589</v>
      </c>
      <c r="BQ29" s="84">
        <v>28826644</v>
      </c>
      <c r="BR29" s="87">
        <v>40040635</v>
      </c>
      <c r="BS29" s="86">
        <v>37408385</v>
      </c>
      <c r="BT29" s="84">
        <v>25638908</v>
      </c>
      <c r="BU29" s="87">
        <v>30443046</v>
      </c>
      <c r="BV29" s="90">
        <v>26646527</v>
      </c>
      <c r="BW29" s="84">
        <f>SUM(BW21:BW28)</f>
        <v>27468828</v>
      </c>
      <c r="BX29" s="87">
        <f>SUM(BX21:BX28)</f>
        <v>30703123</v>
      </c>
      <c r="BY29" s="90">
        <f>SUM(BY21:BY28)</f>
        <v>27505930</v>
      </c>
      <c r="BZ29" s="84">
        <v>29471256</v>
      </c>
      <c r="CA29" s="87">
        <v>33573187</v>
      </c>
      <c r="CB29" s="90">
        <v>28193270</v>
      </c>
      <c r="CC29" s="84">
        <v>42303069</v>
      </c>
      <c r="CD29" s="87">
        <v>36957433</v>
      </c>
      <c r="CE29" s="90">
        <v>35444905</v>
      </c>
      <c r="CF29" s="128">
        <v>30652765</v>
      </c>
      <c r="CG29" s="87">
        <v>29350983</v>
      </c>
      <c r="CH29" s="129">
        <v>29045610</v>
      </c>
      <c r="CI29" s="128">
        <v>32460334</v>
      </c>
      <c r="CJ29" s="87">
        <v>28638610</v>
      </c>
      <c r="CK29" s="129">
        <v>26116955</v>
      </c>
      <c r="CL29" s="128">
        <v>31090821</v>
      </c>
      <c r="CM29" s="87">
        <v>31017125</v>
      </c>
      <c r="CN29" s="129">
        <v>31902748</v>
      </c>
      <c r="CO29" s="128">
        <f t="shared" ref="CO29:CZ29" si="5">SUM(CO21:CO28)</f>
        <v>30379297</v>
      </c>
      <c r="CP29" s="87">
        <f t="shared" si="5"/>
        <v>25177168</v>
      </c>
      <c r="CQ29" s="129">
        <f t="shared" si="5"/>
        <v>33542069</v>
      </c>
      <c r="CR29" s="128">
        <f t="shared" si="5"/>
        <v>30998032.384810001</v>
      </c>
      <c r="CS29" s="87">
        <f t="shared" si="5"/>
        <v>29197975.580639977</v>
      </c>
      <c r="CT29" s="129">
        <f t="shared" si="5"/>
        <v>28359680.110040028</v>
      </c>
      <c r="CU29" s="128">
        <f t="shared" si="5"/>
        <v>31691461</v>
      </c>
      <c r="CV29" s="87">
        <f t="shared" si="5"/>
        <v>29781128</v>
      </c>
      <c r="CW29" s="129">
        <f t="shared" si="5"/>
        <v>29278838</v>
      </c>
      <c r="CX29" s="128">
        <f t="shared" si="5"/>
        <v>31657023</v>
      </c>
      <c r="CY29" s="87">
        <f t="shared" si="5"/>
        <v>31935242</v>
      </c>
      <c r="CZ29" s="129">
        <f t="shared" si="5"/>
        <v>39487163</v>
      </c>
      <c r="DA29" s="128">
        <v>39823054</v>
      </c>
      <c r="DB29" s="87">
        <v>41953244</v>
      </c>
      <c r="DC29" s="129">
        <v>42306438</v>
      </c>
      <c r="DD29" s="128">
        <f>SUM(DD21:DD28)</f>
        <v>33749822</v>
      </c>
      <c r="DE29" s="87">
        <f>SUM(DE21:DE28)</f>
        <v>31924220</v>
      </c>
      <c r="DF29" s="129">
        <f>SUM(DF21:DF28)</f>
        <v>33413407</v>
      </c>
      <c r="DG29" s="128">
        <v>37767211</v>
      </c>
      <c r="DH29" s="87">
        <v>36140173</v>
      </c>
      <c r="DI29" s="129">
        <v>37883851</v>
      </c>
      <c r="DJ29" s="128">
        <f t="shared" ref="DJ29:DO29" si="6">SUM(DJ21:DJ28)</f>
        <v>37030122</v>
      </c>
      <c r="DK29" s="87">
        <f t="shared" si="6"/>
        <v>35197984</v>
      </c>
      <c r="DL29" s="129">
        <f t="shared" si="6"/>
        <v>42527015</v>
      </c>
      <c r="DM29" s="128">
        <f t="shared" si="6"/>
        <v>44129167</v>
      </c>
      <c r="DN29" s="87">
        <f t="shared" si="6"/>
        <v>46945948</v>
      </c>
      <c r="DO29" s="129">
        <f t="shared" si="6"/>
        <v>43586242</v>
      </c>
      <c r="DP29" s="128">
        <v>39165558</v>
      </c>
      <c r="DQ29" s="87">
        <v>34988246</v>
      </c>
      <c r="DR29" s="129">
        <v>36669008</v>
      </c>
      <c r="DS29" s="128">
        <v>37647959</v>
      </c>
      <c r="DT29" s="87">
        <v>35069694</v>
      </c>
      <c r="DU29" s="129">
        <v>37817958</v>
      </c>
      <c r="DV29" s="128">
        <v>35482320</v>
      </c>
      <c r="DW29" s="87">
        <v>39490771</v>
      </c>
      <c r="DX29" s="129">
        <v>40844760</v>
      </c>
      <c r="DY29" s="128">
        <v>43908575</v>
      </c>
      <c r="DZ29" s="87">
        <v>43164893</v>
      </c>
      <c r="EA29" s="129">
        <v>42634251</v>
      </c>
      <c r="EB29" s="128">
        <f t="shared" ref="EB29:EJ29" si="7">SUM(EB21:EB28)</f>
        <v>40958735</v>
      </c>
      <c r="EC29" s="87">
        <f t="shared" si="7"/>
        <v>37592806</v>
      </c>
      <c r="ED29" s="129">
        <f t="shared" si="7"/>
        <v>36256660</v>
      </c>
      <c r="EE29" s="188">
        <f t="shared" si="7"/>
        <v>39305776</v>
      </c>
      <c r="EF29" s="189">
        <f t="shared" si="7"/>
        <v>34638489</v>
      </c>
      <c r="EG29" s="190">
        <f t="shared" si="7"/>
        <v>34917581</v>
      </c>
      <c r="EH29" s="188">
        <f t="shared" si="7"/>
        <v>34766817</v>
      </c>
      <c r="EI29" s="189">
        <f t="shared" si="7"/>
        <v>37483830</v>
      </c>
      <c r="EJ29" s="190">
        <f t="shared" si="7"/>
        <v>42768984</v>
      </c>
      <c r="EK29" s="128">
        <v>44845150</v>
      </c>
      <c r="EL29" s="87">
        <v>45195391</v>
      </c>
      <c r="EM29" s="129">
        <v>46410788</v>
      </c>
      <c r="EN29" s="188">
        <f>SUM(EN21:EN28)</f>
        <v>38949426</v>
      </c>
      <c r="EO29" s="189">
        <f>SUM(EO21:EO28)</f>
        <v>34570643</v>
      </c>
      <c r="EP29" s="190">
        <f>SUM(EP21:EP28)</f>
        <v>36307864</v>
      </c>
      <c r="EQ29" s="150">
        <v>37537542</v>
      </c>
      <c r="ER29" s="151">
        <v>36249553</v>
      </c>
      <c r="ES29" s="152">
        <v>33989099</v>
      </c>
      <c r="ET29" s="150">
        <v>35544407</v>
      </c>
      <c r="EU29" s="151">
        <v>38517774</v>
      </c>
      <c r="EV29" s="152">
        <v>39033317</v>
      </c>
      <c r="EW29" s="188">
        <f>SUM(EW21:EW28)</f>
        <v>45234750</v>
      </c>
      <c r="EX29" s="189">
        <f>SUM(EX21:EX28)</f>
        <v>46957326</v>
      </c>
      <c r="EY29" s="190">
        <f>SUM(EY21:EY28)</f>
        <v>40151980</v>
      </c>
      <c r="EZ29" s="188">
        <v>36962058</v>
      </c>
      <c r="FA29" s="189">
        <v>34361575</v>
      </c>
      <c r="FB29" s="190">
        <v>34939202</v>
      </c>
      <c r="FC29" s="150">
        <v>36439265</v>
      </c>
      <c r="FD29" s="151">
        <v>34678340</v>
      </c>
      <c r="FE29" s="152">
        <v>34924881</v>
      </c>
      <c r="FF29" s="150">
        <v>33763175</v>
      </c>
      <c r="FG29" s="151">
        <v>30887511</v>
      </c>
      <c r="FH29" s="152">
        <v>37011111</v>
      </c>
      <c r="FI29" s="150">
        <v>45005538</v>
      </c>
      <c r="FJ29" s="151">
        <v>41710690</v>
      </c>
      <c r="FK29" s="152">
        <v>39105806</v>
      </c>
      <c r="FL29" s="135">
        <v>36462963</v>
      </c>
      <c r="FM29" s="136">
        <v>35586956</v>
      </c>
      <c r="FN29" s="137">
        <v>34535737</v>
      </c>
      <c r="FO29" s="135">
        <v>36645922</v>
      </c>
      <c r="FP29" s="136">
        <v>34723875</v>
      </c>
      <c r="FQ29" s="137">
        <v>35278596</v>
      </c>
      <c r="FR29" s="150">
        <v>35770570</v>
      </c>
      <c r="FS29" s="151">
        <v>33024338</v>
      </c>
      <c r="FT29" s="152">
        <v>40199894</v>
      </c>
      <c r="FU29" s="150">
        <f>SUM(FU21:FU28)</f>
        <v>43099008</v>
      </c>
      <c r="FV29" s="150">
        <f t="shared" ref="FV29:FW29" si="8">SUM(FV21:FV28)</f>
        <v>42482326</v>
      </c>
      <c r="FW29" s="150">
        <f t="shared" si="8"/>
        <v>42372824</v>
      </c>
      <c r="FX29" s="150">
        <v>36127694</v>
      </c>
      <c r="FY29" s="151">
        <v>33544385</v>
      </c>
      <c r="FZ29" s="152">
        <v>33990079</v>
      </c>
      <c r="GA29" s="135">
        <v>34892684</v>
      </c>
      <c r="GB29" s="136">
        <v>33631199</v>
      </c>
      <c r="GC29" s="137">
        <v>33435224</v>
      </c>
      <c r="GD29" s="150">
        <v>34459014</v>
      </c>
      <c r="GE29" s="151">
        <v>33945598</v>
      </c>
      <c r="GF29" s="152">
        <v>37534388</v>
      </c>
      <c r="GG29" s="150">
        <v>41799280</v>
      </c>
      <c r="GH29" s="151">
        <v>49061235</v>
      </c>
      <c r="GI29" s="152">
        <v>39547100.390000001</v>
      </c>
    </row>
    <row r="30" spans="1:191" ht="15.75" x14ac:dyDescent="0.2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1:191" ht="15.75" x14ac:dyDescent="0.25">
      <c r="A31" t="s">
        <v>59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CR31" s="93"/>
      <c r="CS31" s="93"/>
      <c r="CT31" s="93"/>
      <c r="DV31" s="93"/>
      <c r="DW31" s="93"/>
      <c r="DX31" s="93"/>
      <c r="DY31" s="93"/>
      <c r="DZ31" s="93"/>
      <c r="EA31" s="93"/>
      <c r="EE31" s="93">
        <f t="shared" ref="EE31:FT31" si="9">EE6+EE21</f>
        <v>30428077</v>
      </c>
      <c r="EF31" s="93">
        <f t="shared" si="9"/>
        <v>23408233</v>
      </c>
      <c r="EG31" s="93">
        <f t="shared" si="9"/>
        <v>21745838</v>
      </c>
      <c r="EH31" s="93">
        <f t="shared" si="9"/>
        <v>20753242</v>
      </c>
      <c r="EI31" s="93">
        <f t="shared" si="9"/>
        <v>18560415</v>
      </c>
      <c r="EJ31" s="93">
        <f t="shared" si="9"/>
        <v>21294152</v>
      </c>
      <c r="EK31" s="93">
        <f t="shared" si="9"/>
        <v>25632456</v>
      </c>
      <c r="EL31" s="93">
        <f t="shared" si="9"/>
        <v>27730656</v>
      </c>
      <c r="EM31" s="93">
        <f t="shared" si="9"/>
        <v>26530443</v>
      </c>
      <c r="EN31" s="93">
        <f t="shared" si="9"/>
        <v>19405798</v>
      </c>
      <c r="EO31" s="93">
        <f t="shared" si="9"/>
        <v>18727224</v>
      </c>
      <c r="EP31" s="93">
        <f t="shared" si="9"/>
        <v>25496438</v>
      </c>
      <c r="EQ31" s="93">
        <f t="shared" si="9"/>
        <v>26698228</v>
      </c>
      <c r="ER31" s="93">
        <f t="shared" si="9"/>
        <v>24388766</v>
      </c>
      <c r="ES31" s="93">
        <f t="shared" si="9"/>
        <v>25001528</v>
      </c>
      <c r="ET31" s="93">
        <f t="shared" si="9"/>
        <v>19733183</v>
      </c>
      <c r="EU31" s="93">
        <f t="shared" si="9"/>
        <v>18842400</v>
      </c>
      <c r="EV31" s="93">
        <f t="shared" si="9"/>
        <v>19147548</v>
      </c>
      <c r="EW31" s="93">
        <f t="shared" si="9"/>
        <v>25523590</v>
      </c>
      <c r="EX31" s="93">
        <f t="shared" si="9"/>
        <v>28696370</v>
      </c>
      <c r="EY31" s="93">
        <f t="shared" si="9"/>
        <v>21082522</v>
      </c>
      <c r="EZ31" s="93">
        <f t="shared" si="9"/>
        <v>18639843</v>
      </c>
      <c r="FA31" s="93">
        <f t="shared" si="9"/>
        <v>18073983</v>
      </c>
      <c r="FB31" s="93">
        <f t="shared" si="9"/>
        <v>24662175</v>
      </c>
      <c r="FC31" s="93">
        <f t="shared" si="9"/>
        <v>27024666</v>
      </c>
      <c r="FD31" s="93">
        <f t="shared" si="9"/>
        <v>23759308</v>
      </c>
      <c r="FE31" s="93">
        <f t="shared" si="9"/>
        <v>22236429</v>
      </c>
      <c r="FF31" s="93">
        <f t="shared" si="9"/>
        <v>22067798</v>
      </c>
      <c r="FG31" s="93">
        <f t="shared" si="9"/>
        <v>19976021</v>
      </c>
      <c r="FH31" s="93">
        <f t="shared" si="9"/>
        <v>23917126</v>
      </c>
      <c r="FI31" s="93">
        <f t="shared" si="9"/>
        <v>30645001</v>
      </c>
      <c r="FJ31" s="93">
        <f t="shared" si="9"/>
        <v>31205221</v>
      </c>
      <c r="FK31" s="93">
        <f t="shared" si="9"/>
        <v>23677984</v>
      </c>
      <c r="FL31" s="93">
        <f t="shared" si="9"/>
        <v>19247534</v>
      </c>
      <c r="FM31" s="93">
        <f t="shared" si="9"/>
        <v>20749905</v>
      </c>
      <c r="FN31" s="93">
        <f t="shared" si="9"/>
        <v>25520050</v>
      </c>
      <c r="FO31" s="93">
        <f t="shared" si="9"/>
        <v>28768404</v>
      </c>
      <c r="FP31" s="93">
        <f t="shared" si="9"/>
        <v>26491610</v>
      </c>
      <c r="FQ31" s="93">
        <f t="shared" si="9"/>
        <v>25263489</v>
      </c>
      <c r="FR31" s="93">
        <f t="shared" si="9"/>
        <v>22229478</v>
      </c>
      <c r="FS31" s="93">
        <f t="shared" si="9"/>
        <v>18474492</v>
      </c>
      <c r="FT31" s="93">
        <f t="shared" si="9"/>
        <v>24871376</v>
      </c>
      <c r="FU31" s="93">
        <f t="shared" ref="FU31:FW31" si="10">FU6+FU21</f>
        <v>28878422</v>
      </c>
      <c r="FV31" s="93">
        <f t="shared" si="10"/>
        <v>27340236</v>
      </c>
      <c r="FW31" s="93">
        <f t="shared" si="10"/>
        <v>26593152</v>
      </c>
      <c r="FX31" s="93">
        <f t="shared" ref="FX31:FZ31" si="11">FX6+FX21</f>
        <v>19259707</v>
      </c>
      <c r="FY31" s="93">
        <f t="shared" si="11"/>
        <v>20530928</v>
      </c>
      <c r="FZ31" s="93">
        <f t="shared" si="11"/>
        <v>25231712</v>
      </c>
      <c r="GA31" s="93">
        <f t="shared" ref="GA31:GI31" si="12">GA6+GA21</f>
        <v>28529104</v>
      </c>
      <c r="GB31" s="93">
        <f t="shared" si="12"/>
        <v>27709694</v>
      </c>
      <c r="GC31" s="93">
        <f t="shared" si="12"/>
        <v>24969162</v>
      </c>
      <c r="GD31" s="93">
        <f t="shared" si="12"/>
        <v>22308166</v>
      </c>
      <c r="GE31" s="93">
        <f t="shared" si="12"/>
        <v>19683775</v>
      </c>
      <c r="GF31" s="93">
        <f t="shared" si="12"/>
        <v>22409834</v>
      </c>
      <c r="GG31" s="93">
        <f t="shared" si="12"/>
        <v>27774756</v>
      </c>
      <c r="GH31" s="93">
        <f t="shared" si="12"/>
        <v>31560996</v>
      </c>
      <c r="GI31" s="93">
        <f t="shared" si="12"/>
        <v>22315042.854377922</v>
      </c>
    </row>
    <row r="32" spans="1:191" ht="15.75" x14ac:dyDescent="0.25">
      <c r="A32" t="s">
        <v>60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CY32" s="93"/>
      <c r="DV32" s="93"/>
      <c r="DW32" s="93"/>
      <c r="DX32" s="93"/>
      <c r="DY32" s="93"/>
      <c r="DZ32" s="93"/>
      <c r="EA32" s="93"/>
      <c r="EE32" s="93">
        <f t="shared" ref="EE32:FT32" si="13">EE7+EE22</f>
        <v>748826</v>
      </c>
      <c r="EF32" s="93">
        <f t="shared" si="13"/>
        <v>591514</v>
      </c>
      <c r="EG32" s="93">
        <f t="shared" si="13"/>
        <v>506893</v>
      </c>
      <c r="EH32" s="93">
        <f t="shared" si="13"/>
        <v>508672</v>
      </c>
      <c r="EI32" s="93">
        <f t="shared" si="13"/>
        <v>362754</v>
      </c>
      <c r="EJ32" s="93">
        <f t="shared" si="13"/>
        <v>344640</v>
      </c>
      <c r="EK32" s="93">
        <f t="shared" si="13"/>
        <v>361349</v>
      </c>
      <c r="EL32" s="93">
        <f t="shared" si="13"/>
        <v>423100</v>
      </c>
      <c r="EM32" s="93">
        <f t="shared" si="13"/>
        <v>374280</v>
      </c>
      <c r="EN32" s="93">
        <f t="shared" si="13"/>
        <v>330280</v>
      </c>
      <c r="EO32" s="93">
        <f t="shared" si="13"/>
        <v>404754</v>
      </c>
      <c r="EP32" s="93">
        <f t="shared" si="13"/>
        <v>553407</v>
      </c>
      <c r="EQ32" s="93">
        <f t="shared" si="13"/>
        <v>702468</v>
      </c>
      <c r="ER32" s="93">
        <f t="shared" si="13"/>
        <v>608104</v>
      </c>
      <c r="ES32" s="93">
        <f t="shared" si="13"/>
        <v>554894</v>
      </c>
      <c r="ET32" s="93">
        <f t="shared" si="13"/>
        <v>455819</v>
      </c>
      <c r="EU32" s="93">
        <f t="shared" si="13"/>
        <v>370307</v>
      </c>
      <c r="EV32" s="93">
        <f t="shared" si="13"/>
        <v>317141</v>
      </c>
      <c r="EW32" s="93">
        <f t="shared" si="13"/>
        <v>387303</v>
      </c>
      <c r="EX32" s="93">
        <f t="shared" si="13"/>
        <v>404937</v>
      </c>
      <c r="EY32" s="93">
        <f t="shared" si="13"/>
        <v>321306</v>
      </c>
      <c r="EZ32" s="93">
        <f t="shared" si="13"/>
        <v>306316</v>
      </c>
      <c r="FA32" s="93">
        <f t="shared" si="13"/>
        <v>362316</v>
      </c>
      <c r="FB32" s="93">
        <f t="shared" si="13"/>
        <v>590078</v>
      </c>
      <c r="FC32" s="93">
        <f t="shared" si="13"/>
        <v>627779</v>
      </c>
      <c r="FD32" s="93">
        <f t="shared" si="13"/>
        <v>586283</v>
      </c>
      <c r="FE32" s="93">
        <f t="shared" si="13"/>
        <v>529709</v>
      </c>
      <c r="FF32" s="93">
        <f t="shared" si="13"/>
        <v>473173</v>
      </c>
      <c r="FG32" s="93">
        <f t="shared" si="13"/>
        <v>381405</v>
      </c>
      <c r="FH32" s="93">
        <f t="shared" si="13"/>
        <v>375528</v>
      </c>
      <c r="FI32" s="93">
        <f t="shared" si="13"/>
        <v>452586</v>
      </c>
      <c r="FJ32" s="93">
        <f t="shared" si="13"/>
        <v>447943</v>
      </c>
      <c r="FK32" s="93">
        <f t="shared" si="13"/>
        <v>364707</v>
      </c>
      <c r="FL32" s="93">
        <f t="shared" si="13"/>
        <v>307074</v>
      </c>
      <c r="FM32" s="93">
        <f t="shared" si="13"/>
        <v>361723</v>
      </c>
      <c r="FN32" s="93">
        <f t="shared" si="13"/>
        <v>565941</v>
      </c>
      <c r="FO32" s="93">
        <f t="shared" si="13"/>
        <v>639420</v>
      </c>
      <c r="FP32" s="93">
        <f t="shared" si="13"/>
        <v>635157</v>
      </c>
      <c r="FQ32" s="93">
        <f t="shared" si="13"/>
        <v>591481</v>
      </c>
      <c r="FR32" s="93">
        <f t="shared" si="13"/>
        <v>508837</v>
      </c>
      <c r="FS32" s="93">
        <f t="shared" si="13"/>
        <v>382416</v>
      </c>
      <c r="FT32" s="93">
        <f t="shared" si="13"/>
        <v>450368</v>
      </c>
      <c r="FU32" s="93">
        <f t="shared" ref="FU32:FW32" si="14">FU7+FU22</f>
        <v>495821</v>
      </c>
      <c r="FV32" s="93">
        <f t="shared" si="14"/>
        <v>466026</v>
      </c>
      <c r="FW32" s="93">
        <f t="shared" si="14"/>
        <v>455486</v>
      </c>
      <c r="FX32" s="93">
        <f t="shared" ref="FX32:FZ32" si="15">FX7+FX22</f>
        <v>356612</v>
      </c>
      <c r="FY32" s="93">
        <f t="shared" si="15"/>
        <v>460514</v>
      </c>
      <c r="FZ32" s="93">
        <f t="shared" si="15"/>
        <v>634332</v>
      </c>
      <c r="GA32" s="93">
        <f t="shared" ref="GA32:GI32" si="16">GA7+GA22</f>
        <v>768460</v>
      </c>
      <c r="GB32" s="93">
        <f t="shared" si="16"/>
        <v>729967</v>
      </c>
      <c r="GC32" s="93">
        <f t="shared" si="16"/>
        <v>689858</v>
      </c>
      <c r="GD32" s="93">
        <f t="shared" si="16"/>
        <v>508315</v>
      </c>
      <c r="GE32" s="93">
        <f t="shared" si="16"/>
        <v>441805</v>
      </c>
      <c r="GF32" s="93">
        <f t="shared" si="16"/>
        <v>404842</v>
      </c>
      <c r="GG32" s="93">
        <f t="shared" si="16"/>
        <v>485309</v>
      </c>
      <c r="GH32" s="93">
        <f t="shared" si="16"/>
        <v>539268</v>
      </c>
      <c r="GI32" s="93">
        <f t="shared" si="16"/>
        <v>366366.02319101489</v>
      </c>
    </row>
    <row r="33" spans="1:191" ht="15.75" x14ac:dyDescent="0.25">
      <c r="A33" t="s">
        <v>61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DV33" s="93"/>
      <c r="DW33" s="93"/>
      <c r="DX33" s="93"/>
      <c r="DY33" s="93"/>
      <c r="DZ33" s="93"/>
      <c r="EA33" s="93"/>
      <c r="EE33" s="93">
        <f t="shared" ref="EE33:FT33" si="17">EE8+EE23</f>
        <v>2320298</v>
      </c>
      <c r="EF33" s="93">
        <f t="shared" si="17"/>
        <v>1746473</v>
      </c>
      <c r="EG33" s="93">
        <f t="shared" si="17"/>
        <v>1612511</v>
      </c>
      <c r="EH33" s="93">
        <f t="shared" si="17"/>
        <v>1451229</v>
      </c>
      <c r="EI33" s="93">
        <f t="shared" si="17"/>
        <v>948406</v>
      </c>
      <c r="EJ33" s="93">
        <f t="shared" si="17"/>
        <v>836350</v>
      </c>
      <c r="EK33" s="93">
        <f t="shared" si="17"/>
        <v>919529</v>
      </c>
      <c r="EL33" s="93">
        <f t="shared" si="17"/>
        <v>940560</v>
      </c>
      <c r="EM33" s="93">
        <f t="shared" si="17"/>
        <v>931274</v>
      </c>
      <c r="EN33" s="93">
        <f t="shared" si="17"/>
        <v>854481</v>
      </c>
      <c r="EO33" s="93">
        <f t="shared" si="17"/>
        <v>1161964</v>
      </c>
      <c r="EP33" s="93">
        <f t="shared" si="17"/>
        <v>1739493</v>
      </c>
      <c r="EQ33" s="93">
        <f t="shared" si="17"/>
        <v>1948845</v>
      </c>
      <c r="ER33" s="93">
        <f t="shared" si="17"/>
        <v>1868069</v>
      </c>
      <c r="ES33" s="93">
        <f t="shared" si="17"/>
        <v>1756638</v>
      </c>
      <c r="ET33" s="93">
        <f t="shared" si="17"/>
        <v>1285020</v>
      </c>
      <c r="EU33" s="93">
        <f t="shared" si="17"/>
        <v>986986</v>
      </c>
      <c r="EV33" s="93">
        <f t="shared" si="17"/>
        <v>779581</v>
      </c>
      <c r="EW33" s="93">
        <f t="shared" si="17"/>
        <v>883506</v>
      </c>
      <c r="EX33" s="93">
        <f t="shared" si="17"/>
        <v>933949</v>
      </c>
      <c r="EY33" s="93">
        <f t="shared" si="17"/>
        <v>734023</v>
      </c>
      <c r="EZ33" s="93">
        <f t="shared" si="17"/>
        <v>788449</v>
      </c>
      <c r="FA33" s="93">
        <f t="shared" si="17"/>
        <v>1093700</v>
      </c>
      <c r="FB33" s="93">
        <f t="shared" si="17"/>
        <v>1602442</v>
      </c>
      <c r="FC33" s="93">
        <f t="shared" si="17"/>
        <v>1778786</v>
      </c>
      <c r="FD33" s="93">
        <f t="shared" si="17"/>
        <v>1642731</v>
      </c>
      <c r="FE33" s="93">
        <f t="shared" si="17"/>
        <v>1444007</v>
      </c>
      <c r="FF33" s="93">
        <f t="shared" si="17"/>
        <v>1250623</v>
      </c>
      <c r="FG33" s="93">
        <f t="shared" si="17"/>
        <v>978712</v>
      </c>
      <c r="FH33" s="93">
        <f t="shared" si="17"/>
        <v>838255</v>
      </c>
      <c r="FI33" s="93">
        <f t="shared" si="17"/>
        <v>943890</v>
      </c>
      <c r="FJ33" s="93">
        <f t="shared" si="17"/>
        <v>930536</v>
      </c>
      <c r="FK33" s="93">
        <f t="shared" si="17"/>
        <v>753464</v>
      </c>
      <c r="FL33" s="93">
        <f t="shared" si="17"/>
        <v>751902</v>
      </c>
      <c r="FM33" s="93">
        <f t="shared" si="17"/>
        <v>1006950</v>
      </c>
      <c r="FN33" s="93">
        <f t="shared" si="17"/>
        <v>1408543</v>
      </c>
      <c r="FO33" s="93">
        <f t="shared" si="17"/>
        <v>1700127</v>
      </c>
      <c r="FP33" s="93">
        <f t="shared" si="17"/>
        <v>1684354</v>
      </c>
      <c r="FQ33" s="93">
        <f t="shared" si="17"/>
        <v>1524216</v>
      </c>
      <c r="FR33" s="93">
        <f t="shared" si="17"/>
        <v>1126504</v>
      </c>
      <c r="FS33" s="93">
        <f t="shared" si="17"/>
        <v>811496</v>
      </c>
      <c r="FT33" s="93">
        <f t="shared" si="17"/>
        <v>795860</v>
      </c>
      <c r="FU33" s="93">
        <f t="shared" ref="FU33:FW33" si="18">FU8+FU23</f>
        <v>868919</v>
      </c>
      <c r="FV33" s="93">
        <f t="shared" si="18"/>
        <v>806057</v>
      </c>
      <c r="FW33" s="93">
        <f t="shared" si="18"/>
        <v>794985</v>
      </c>
      <c r="FX33" s="93">
        <f t="shared" ref="FX33:FZ33" si="19">FX8+FX23</f>
        <v>665107</v>
      </c>
      <c r="FY33" s="93">
        <f t="shared" si="19"/>
        <v>956879</v>
      </c>
      <c r="FZ33" s="93">
        <f t="shared" si="19"/>
        <v>1353264</v>
      </c>
      <c r="GA33" s="93">
        <f t="shared" ref="GA33:GI33" si="20">GA8+GA23</f>
        <v>1663098</v>
      </c>
      <c r="GB33" s="93">
        <f t="shared" si="20"/>
        <v>1737030</v>
      </c>
      <c r="GC33" s="93">
        <f t="shared" si="20"/>
        <v>1474924</v>
      </c>
      <c r="GD33" s="93">
        <f t="shared" si="20"/>
        <v>1174821</v>
      </c>
      <c r="GE33" s="93">
        <f t="shared" si="20"/>
        <v>839150</v>
      </c>
      <c r="GF33" s="93">
        <f t="shared" si="20"/>
        <v>688720</v>
      </c>
      <c r="GG33" s="93">
        <f t="shared" si="20"/>
        <v>819072</v>
      </c>
      <c r="GH33" s="93">
        <f t="shared" si="20"/>
        <v>862570</v>
      </c>
      <c r="GI33" s="93">
        <f t="shared" si="20"/>
        <v>635024.86668237741</v>
      </c>
    </row>
    <row r="34" spans="1:191" ht="15.75" x14ac:dyDescent="0.25">
      <c r="A34" t="s">
        <v>62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DV34" s="93"/>
      <c r="DW34" s="93"/>
      <c r="DX34" s="93"/>
      <c r="DY34" s="93"/>
      <c r="DZ34" s="93"/>
      <c r="EA34" s="93"/>
      <c r="EE34" s="93">
        <f t="shared" ref="EE34:FT34" si="21">EE9+EE24</f>
        <v>27890337</v>
      </c>
      <c r="EF34" s="93">
        <f t="shared" si="21"/>
        <v>27441116</v>
      </c>
      <c r="EG34" s="93">
        <f t="shared" si="21"/>
        <v>28030081</v>
      </c>
      <c r="EH34" s="93">
        <f t="shared" si="21"/>
        <v>28356183</v>
      </c>
      <c r="EI34" s="93">
        <f t="shared" si="21"/>
        <v>30826084</v>
      </c>
      <c r="EJ34" s="93">
        <f t="shared" si="21"/>
        <v>34282645</v>
      </c>
      <c r="EK34" s="93">
        <f t="shared" si="21"/>
        <v>36032180</v>
      </c>
      <c r="EL34" s="93">
        <f t="shared" si="21"/>
        <v>36450345</v>
      </c>
      <c r="EM34" s="93">
        <f t="shared" si="21"/>
        <v>37966339</v>
      </c>
      <c r="EN34" s="93">
        <f t="shared" si="21"/>
        <v>31703787</v>
      </c>
      <c r="EO34" s="93">
        <f t="shared" si="21"/>
        <v>28435425</v>
      </c>
      <c r="EP34" s="93">
        <f t="shared" si="21"/>
        <v>28875516</v>
      </c>
      <c r="EQ34" s="93">
        <f t="shared" si="21"/>
        <v>30180265</v>
      </c>
      <c r="ER34" s="93">
        <f t="shared" si="21"/>
        <v>29176132</v>
      </c>
      <c r="ES34" s="93">
        <f t="shared" si="21"/>
        <v>27161849</v>
      </c>
      <c r="ET34" s="93">
        <f t="shared" si="21"/>
        <v>28793236</v>
      </c>
      <c r="EU34" s="93">
        <f t="shared" si="21"/>
        <v>31577834</v>
      </c>
      <c r="EV34" s="93">
        <f t="shared" si="21"/>
        <v>32299754</v>
      </c>
      <c r="EW34" s="93">
        <f t="shared" si="21"/>
        <v>37424084</v>
      </c>
      <c r="EX34" s="93">
        <f t="shared" si="21"/>
        <v>38536757</v>
      </c>
      <c r="EY34" s="93">
        <f t="shared" si="21"/>
        <v>33393772</v>
      </c>
      <c r="EZ34" s="93">
        <f t="shared" si="21"/>
        <v>30113956</v>
      </c>
      <c r="FA34" s="93">
        <f t="shared" si="21"/>
        <v>28291270</v>
      </c>
      <c r="FB34" s="93">
        <f t="shared" si="21"/>
        <v>29418770</v>
      </c>
      <c r="FC34" s="93">
        <f t="shared" si="21"/>
        <v>30770004</v>
      </c>
      <c r="FD34" s="93">
        <f t="shared" si="21"/>
        <v>27563815</v>
      </c>
      <c r="FE34" s="93">
        <f t="shared" si="21"/>
        <v>28218993</v>
      </c>
      <c r="FF34" s="93">
        <f t="shared" si="21"/>
        <v>27776913</v>
      </c>
      <c r="FG34" s="93">
        <f t="shared" si="21"/>
        <v>25585148</v>
      </c>
      <c r="FH34" s="93">
        <f t="shared" si="21"/>
        <v>30678283</v>
      </c>
      <c r="FI34" s="93">
        <f t="shared" si="21"/>
        <v>36892711</v>
      </c>
      <c r="FJ34" s="93">
        <f t="shared" si="21"/>
        <v>33897941</v>
      </c>
      <c r="FK34" s="93">
        <f t="shared" si="21"/>
        <v>32333445</v>
      </c>
      <c r="FL34" s="93">
        <f t="shared" si="21"/>
        <v>30214286</v>
      </c>
      <c r="FM34" s="93">
        <f t="shared" si="21"/>
        <v>29161782</v>
      </c>
      <c r="FN34" s="93">
        <f t="shared" si="21"/>
        <v>27601101</v>
      </c>
      <c r="FO34" s="93">
        <f t="shared" si="21"/>
        <v>29111190</v>
      </c>
      <c r="FP34" s="93">
        <f t="shared" si="21"/>
        <v>27747871</v>
      </c>
      <c r="FQ34" s="93">
        <f t="shared" si="21"/>
        <v>28162140</v>
      </c>
      <c r="FR34" s="93">
        <f t="shared" si="21"/>
        <v>29018818</v>
      </c>
      <c r="FS34" s="93">
        <f t="shared" si="21"/>
        <v>27187895</v>
      </c>
      <c r="FT34" s="93">
        <f t="shared" si="21"/>
        <v>32929072</v>
      </c>
      <c r="FU34" s="93">
        <f t="shared" ref="FU34:FW34" si="22">FU9+FU24</f>
        <v>35561663</v>
      </c>
      <c r="FV34" s="93">
        <f t="shared" si="22"/>
        <v>35356842</v>
      </c>
      <c r="FW34" s="93">
        <f t="shared" si="22"/>
        <v>34917827</v>
      </c>
      <c r="FX34" s="93">
        <f t="shared" ref="FX34:FZ34" si="23">FX9+FX24</f>
        <v>30005848</v>
      </c>
      <c r="FY34" s="93">
        <f t="shared" si="23"/>
        <v>27575429</v>
      </c>
      <c r="FZ34" s="93">
        <f t="shared" si="23"/>
        <v>27679752</v>
      </c>
      <c r="GA34" s="93">
        <f t="shared" ref="GA34:GI34" si="24">GA9+GA24</f>
        <v>28190705</v>
      </c>
      <c r="GB34" s="93">
        <f t="shared" si="24"/>
        <v>26946956</v>
      </c>
      <c r="GC34" s="93">
        <f t="shared" si="24"/>
        <v>26813035</v>
      </c>
      <c r="GD34" s="93">
        <f t="shared" si="24"/>
        <v>28327545</v>
      </c>
      <c r="GE34" s="93">
        <f t="shared" si="24"/>
        <v>28445861</v>
      </c>
      <c r="GF34" s="93">
        <f t="shared" si="24"/>
        <v>31347752</v>
      </c>
      <c r="GG34" s="93">
        <f t="shared" si="24"/>
        <v>34808446</v>
      </c>
      <c r="GH34" s="93">
        <f t="shared" si="24"/>
        <v>36939699</v>
      </c>
      <c r="GI34" s="93">
        <f t="shared" si="24"/>
        <v>33723275.140000001</v>
      </c>
    </row>
    <row r="35" spans="1:191" ht="15.75" x14ac:dyDescent="0.25">
      <c r="A35" t="s">
        <v>63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DV35" s="93"/>
      <c r="DW35" s="93"/>
      <c r="DX35" s="93"/>
      <c r="DY35" s="93"/>
      <c r="DZ35" s="93"/>
      <c r="EA35" s="93"/>
      <c r="EE35" s="93">
        <f t="shared" ref="EE35:FT35" si="25">EE10+EE25</f>
        <v>12794089</v>
      </c>
      <c r="EF35" s="93">
        <f t="shared" si="25"/>
        <v>12057625</v>
      </c>
      <c r="EG35" s="93">
        <f t="shared" si="25"/>
        <v>11763583</v>
      </c>
      <c r="EH35" s="93">
        <f t="shared" si="25"/>
        <v>11456823</v>
      </c>
      <c r="EI35" s="93">
        <f t="shared" si="25"/>
        <v>11476840</v>
      </c>
      <c r="EJ35" s="93">
        <f t="shared" si="25"/>
        <v>12620947</v>
      </c>
      <c r="EK35" s="93">
        <f t="shared" si="25"/>
        <v>13119543</v>
      </c>
      <c r="EL35" s="93">
        <f t="shared" si="25"/>
        <v>13683340</v>
      </c>
      <c r="EM35" s="93">
        <f t="shared" si="25"/>
        <v>13642511</v>
      </c>
      <c r="EN35" s="93">
        <f t="shared" si="25"/>
        <v>11967344</v>
      </c>
      <c r="EO35" s="93">
        <f t="shared" si="25"/>
        <v>10385856</v>
      </c>
      <c r="EP35" s="93">
        <f t="shared" si="25"/>
        <v>11860273</v>
      </c>
      <c r="EQ35" s="93">
        <f t="shared" si="25"/>
        <v>12200085</v>
      </c>
      <c r="ER35" s="93">
        <f t="shared" si="25"/>
        <v>11839157</v>
      </c>
      <c r="ES35" s="93">
        <f t="shared" si="25"/>
        <v>11079288</v>
      </c>
      <c r="ET35" s="93">
        <f t="shared" si="25"/>
        <v>10774368</v>
      </c>
      <c r="EU35" s="93">
        <f t="shared" si="25"/>
        <v>11151957</v>
      </c>
      <c r="EV35" s="93">
        <f t="shared" si="25"/>
        <v>10904645</v>
      </c>
      <c r="EW35" s="93">
        <f t="shared" si="25"/>
        <v>12868410</v>
      </c>
      <c r="EX35" s="93">
        <f t="shared" si="25"/>
        <v>13617998</v>
      </c>
      <c r="EY35" s="93">
        <f t="shared" si="25"/>
        <v>12158119</v>
      </c>
      <c r="EZ35" s="93">
        <f t="shared" si="25"/>
        <v>11396576</v>
      </c>
      <c r="FA35" s="93">
        <f t="shared" si="25"/>
        <v>10141262</v>
      </c>
      <c r="FB35" s="93">
        <f t="shared" si="25"/>
        <v>11887066</v>
      </c>
      <c r="FC35" s="93">
        <f t="shared" si="25"/>
        <v>12299684</v>
      </c>
      <c r="FD35" s="93">
        <f t="shared" si="25"/>
        <v>11618283</v>
      </c>
      <c r="FE35" s="93">
        <f t="shared" si="25"/>
        <v>11071039</v>
      </c>
      <c r="FF35" s="93">
        <f t="shared" si="25"/>
        <v>9594470</v>
      </c>
      <c r="FG35" s="93">
        <f t="shared" si="25"/>
        <v>8445588</v>
      </c>
      <c r="FH35" s="93">
        <f t="shared" si="25"/>
        <v>10022177</v>
      </c>
      <c r="FI35" s="93">
        <f t="shared" si="25"/>
        <v>12673387</v>
      </c>
      <c r="FJ35" s="93">
        <f t="shared" si="25"/>
        <v>12068319</v>
      </c>
      <c r="FK35" s="93">
        <f t="shared" si="25"/>
        <v>11602286</v>
      </c>
      <c r="FL35" s="93">
        <f t="shared" si="25"/>
        <v>10444818</v>
      </c>
      <c r="FM35" s="93">
        <f t="shared" si="25"/>
        <v>10358584</v>
      </c>
      <c r="FN35" s="93">
        <f t="shared" si="25"/>
        <v>10803790</v>
      </c>
      <c r="FO35" s="93">
        <f t="shared" si="25"/>
        <v>11650509</v>
      </c>
      <c r="FP35" s="93">
        <f t="shared" si="25"/>
        <v>11114868</v>
      </c>
      <c r="FQ35" s="93">
        <f t="shared" si="25"/>
        <v>11366245</v>
      </c>
      <c r="FR35" s="93">
        <f t="shared" si="25"/>
        <v>10926561</v>
      </c>
      <c r="FS35" s="93">
        <f t="shared" si="25"/>
        <v>9626411</v>
      </c>
      <c r="FT35" s="93">
        <f t="shared" si="25"/>
        <v>11852075</v>
      </c>
      <c r="FU35" s="93">
        <f t="shared" ref="FU35:FW35" si="26">FU10+FU25</f>
        <v>12404898</v>
      </c>
      <c r="FV35" s="93">
        <f t="shared" si="26"/>
        <v>12162660</v>
      </c>
      <c r="FW35" s="93">
        <f t="shared" si="26"/>
        <v>12769739</v>
      </c>
      <c r="FX35" s="93">
        <f t="shared" ref="FX35:FZ35" si="27">FX10+FX25</f>
        <v>10712962</v>
      </c>
      <c r="FY35" s="93">
        <f t="shared" si="27"/>
        <v>10316719</v>
      </c>
      <c r="FZ35" s="93">
        <f t="shared" si="27"/>
        <v>11252099</v>
      </c>
      <c r="GA35" s="93">
        <f t="shared" ref="GA35:GI35" si="28">GA10+GA25</f>
        <v>11954397</v>
      </c>
      <c r="GB35" s="93">
        <f t="shared" si="28"/>
        <v>11833455</v>
      </c>
      <c r="GC35" s="93">
        <f t="shared" si="28"/>
        <v>11713984</v>
      </c>
      <c r="GD35" s="93">
        <f t="shared" si="28"/>
        <v>11152346</v>
      </c>
      <c r="GE35" s="93">
        <f t="shared" si="28"/>
        <v>10124957</v>
      </c>
      <c r="GF35" s="93">
        <f t="shared" si="28"/>
        <v>11521363</v>
      </c>
      <c r="GG35" s="93">
        <f t="shared" si="28"/>
        <v>12559782</v>
      </c>
      <c r="GH35" s="93">
        <f t="shared" si="28"/>
        <v>17264473</v>
      </c>
      <c r="GI35" s="93">
        <f t="shared" si="28"/>
        <v>10696122.11685</v>
      </c>
    </row>
    <row r="36" spans="1:191" ht="15.75" x14ac:dyDescent="0.25">
      <c r="A36" t="s">
        <v>64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DV36" s="93"/>
      <c r="DW36" s="93"/>
      <c r="DX36" s="93"/>
      <c r="DY36" s="93"/>
      <c r="DZ36" s="93"/>
      <c r="EA36" s="93"/>
      <c r="EE36" s="93">
        <f t="shared" ref="EE36:FT36" si="29">EE11+EE26</f>
        <v>10478351</v>
      </c>
      <c r="EF36" s="93">
        <f t="shared" si="29"/>
        <v>7651993</v>
      </c>
      <c r="EG36" s="93">
        <f t="shared" si="29"/>
        <v>7284029</v>
      </c>
      <c r="EH36" s="93">
        <f t="shared" si="29"/>
        <v>7142139</v>
      </c>
      <c r="EI36" s="93">
        <f t="shared" si="29"/>
        <v>6670158</v>
      </c>
      <c r="EJ36" s="93">
        <f t="shared" si="29"/>
        <v>7188741</v>
      </c>
      <c r="EK36" s="93">
        <f t="shared" si="29"/>
        <v>7705559</v>
      </c>
      <c r="EL36" s="93">
        <f t="shared" si="29"/>
        <v>8053459</v>
      </c>
      <c r="EM36" s="93">
        <f t="shared" si="29"/>
        <v>7978691</v>
      </c>
      <c r="EN36" s="93">
        <f t="shared" si="29"/>
        <v>6757234</v>
      </c>
      <c r="EO36" s="93">
        <f t="shared" si="29"/>
        <v>6149755</v>
      </c>
      <c r="EP36" s="93">
        <f t="shared" si="29"/>
        <v>7789179</v>
      </c>
      <c r="EQ36" s="93">
        <f t="shared" si="29"/>
        <v>8078078</v>
      </c>
      <c r="ER36" s="93">
        <f t="shared" si="29"/>
        <v>7898924</v>
      </c>
      <c r="ES36" s="93">
        <f t="shared" si="29"/>
        <v>7680836</v>
      </c>
      <c r="ET36" s="93">
        <f t="shared" si="29"/>
        <v>6921319</v>
      </c>
      <c r="EU36" s="93">
        <f t="shared" si="29"/>
        <v>6705720</v>
      </c>
      <c r="EV36" s="93">
        <f t="shared" si="29"/>
        <v>6501795</v>
      </c>
      <c r="EW36" s="93">
        <f t="shared" si="29"/>
        <v>7669964</v>
      </c>
      <c r="EX36" s="93">
        <f t="shared" si="29"/>
        <v>8316533</v>
      </c>
      <c r="EY36" s="93">
        <f t="shared" si="29"/>
        <v>7148406</v>
      </c>
      <c r="EZ36" s="93">
        <f t="shared" si="29"/>
        <v>6421580</v>
      </c>
      <c r="FA36" s="93">
        <f t="shared" si="29"/>
        <v>5935057</v>
      </c>
      <c r="FB36" s="93">
        <f t="shared" si="29"/>
        <v>7513586</v>
      </c>
      <c r="FC36" s="93">
        <f t="shared" si="29"/>
        <v>8141257</v>
      </c>
      <c r="FD36" s="93">
        <f t="shared" si="29"/>
        <v>7507436</v>
      </c>
      <c r="FE36" s="93">
        <f t="shared" si="29"/>
        <v>7243099</v>
      </c>
      <c r="FF36" s="93">
        <f t="shared" si="29"/>
        <v>6135802</v>
      </c>
      <c r="FG36" s="93">
        <f t="shared" si="29"/>
        <v>5226640</v>
      </c>
      <c r="FH36" s="93">
        <f t="shared" si="29"/>
        <v>6090509</v>
      </c>
      <c r="FI36" s="93">
        <f t="shared" si="29"/>
        <v>7661132</v>
      </c>
      <c r="FJ36" s="93">
        <f t="shared" si="29"/>
        <v>7339460</v>
      </c>
      <c r="FK36" s="93">
        <f t="shared" si="29"/>
        <v>6952707</v>
      </c>
      <c r="FL36" s="93">
        <f t="shared" si="29"/>
        <v>5939452</v>
      </c>
      <c r="FM36" s="93">
        <f t="shared" si="29"/>
        <v>6122654</v>
      </c>
      <c r="FN36" s="93">
        <f t="shared" si="29"/>
        <v>6890932</v>
      </c>
      <c r="FO36" s="93">
        <f t="shared" si="29"/>
        <v>7679952</v>
      </c>
      <c r="FP36" s="93">
        <f t="shared" si="29"/>
        <v>7506992</v>
      </c>
      <c r="FQ36" s="93">
        <f t="shared" si="29"/>
        <v>7556629</v>
      </c>
      <c r="FR36" s="93">
        <f t="shared" si="29"/>
        <v>6890413</v>
      </c>
      <c r="FS36" s="93">
        <f t="shared" si="29"/>
        <v>5840610</v>
      </c>
      <c r="FT36" s="93">
        <f t="shared" si="29"/>
        <v>7069729</v>
      </c>
      <c r="FU36" s="93">
        <f t="shared" ref="FU36:FW36" si="30">FU11+FU26</f>
        <v>7678857</v>
      </c>
      <c r="FV36" s="93">
        <f t="shared" si="30"/>
        <v>7468086</v>
      </c>
      <c r="FW36" s="93">
        <f t="shared" si="30"/>
        <v>7859797</v>
      </c>
      <c r="FX36" s="93">
        <f t="shared" ref="FX36:FZ36" si="31">FX11+FX26</f>
        <v>6144126</v>
      </c>
      <c r="FY36" s="93">
        <f t="shared" si="31"/>
        <v>6092430</v>
      </c>
      <c r="FZ36" s="93">
        <f t="shared" si="31"/>
        <v>7209467</v>
      </c>
      <c r="GA36" s="93">
        <f t="shared" ref="GA36:GI36" si="32">GA11+GA26</f>
        <v>7854123</v>
      </c>
      <c r="GB36" s="93">
        <f t="shared" si="32"/>
        <v>8218890</v>
      </c>
      <c r="GC36" s="93">
        <f t="shared" si="32"/>
        <v>7756409</v>
      </c>
      <c r="GD36" s="93">
        <f t="shared" si="32"/>
        <v>6979992</v>
      </c>
      <c r="GE36" s="93">
        <f t="shared" si="32"/>
        <v>6131791</v>
      </c>
      <c r="GF36" s="93">
        <f t="shared" si="32"/>
        <v>6759160</v>
      </c>
      <c r="GG36" s="93">
        <f t="shared" si="32"/>
        <v>7573919</v>
      </c>
      <c r="GH36" s="93">
        <f t="shared" si="32"/>
        <v>8720143</v>
      </c>
      <c r="GI36" s="93">
        <f t="shared" si="32"/>
        <v>6002861.2731500007</v>
      </c>
    </row>
    <row r="37" spans="1:191" ht="15.75" x14ac:dyDescent="0.25">
      <c r="A37" t="s">
        <v>65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DV37" s="93"/>
      <c r="DW37" s="93"/>
      <c r="DX37" s="93"/>
      <c r="DY37" s="93"/>
      <c r="DZ37" s="93"/>
      <c r="EA37" s="93"/>
      <c r="EE37" s="93">
        <f t="shared" ref="EE37:FT37" si="33">EE12+EE27</f>
        <v>41668</v>
      </c>
      <c r="EF37" s="93">
        <f t="shared" si="33"/>
        <v>36351</v>
      </c>
      <c r="EG37" s="93">
        <f t="shared" si="33"/>
        <v>30458</v>
      </c>
      <c r="EH37" s="93">
        <f t="shared" si="33"/>
        <v>30933</v>
      </c>
      <c r="EI37" s="93">
        <f t="shared" si="33"/>
        <v>24503</v>
      </c>
      <c r="EJ37" s="93">
        <f t="shared" si="33"/>
        <v>24669</v>
      </c>
      <c r="EK37" s="93">
        <f t="shared" si="33"/>
        <v>30905</v>
      </c>
      <c r="EL37" s="93">
        <f t="shared" si="33"/>
        <v>28765</v>
      </c>
      <c r="EM37" s="93">
        <f t="shared" si="33"/>
        <v>28486</v>
      </c>
      <c r="EN37" s="93">
        <f t="shared" si="33"/>
        <v>24036</v>
      </c>
      <c r="EO37" s="93">
        <f t="shared" si="33"/>
        <v>17872</v>
      </c>
      <c r="EP37" s="93">
        <f t="shared" si="33"/>
        <v>33244</v>
      </c>
      <c r="EQ37" s="93">
        <f t="shared" si="33"/>
        <v>37356</v>
      </c>
      <c r="ER37" s="93">
        <f t="shared" si="33"/>
        <v>39673</v>
      </c>
      <c r="ES37" s="93">
        <f t="shared" si="33"/>
        <v>38013</v>
      </c>
      <c r="ET37" s="93">
        <f t="shared" si="33"/>
        <v>32624</v>
      </c>
      <c r="EU37" s="93">
        <f t="shared" si="33"/>
        <v>25240</v>
      </c>
      <c r="EV37" s="93">
        <f t="shared" si="33"/>
        <v>24092</v>
      </c>
      <c r="EW37" s="93">
        <f t="shared" si="33"/>
        <v>28878</v>
      </c>
      <c r="EX37" s="93">
        <f t="shared" si="33"/>
        <v>32047</v>
      </c>
      <c r="EY37" s="93">
        <f t="shared" si="33"/>
        <v>24019</v>
      </c>
      <c r="EZ37" s="93">
        <f t="shared" si="33"/>
        <v>25572</v>
      </c>
      <c r="FA37" s="93">
        <f t="shared" si="33"/>
        <v>14818</v>
      </c>
      <c r="FB37" s="93">
        <f t="shared" si="33"/>
        <v>31740</v>
      </c>
      <c r="FC37" s="93">
        <f t="shared" si="33"/>
        <v>35083</v>
      </c>
      <c r="FD37" s="93">
        <f t="shared" si="33"/>
        <v>35182</v>
      </c>
      <c r="FE37" s="93">
        <f t="shared" si="33"/>
        <v>30798</v>
      </c>
      <c r="FF37" s="93">
        <f t="shared" si="33"/>
        <v>26141</v>
      </c>
      <c r="FG37" s="93">
        <f t="shared" si="33"/>
        <v>20155</v>
      </c>
      <c r="FH37" s="93">
        <f t="shared" si="33"/>
        <v>18876</v>
      </c>
      <c r="FI37" s="93">
        <f t="shared" si="33"/>
        <v>22870</v>
      </c>
      <c r="FJ37" s="93">
        <f t="shared" si="33"/>
        <v>23090</v>
      </c>
      <c r="FK37" s="93">
        <f t="shared" si="33"/>
        <v>19629</v>
      </c>
      <c r="FL37" s="93">
        <f t="shared" si="33"/>
        <v>15233</v>
      </c>
      <c r="FM37" s="93">
        <f t="shared" si="33"/>
        <v>15159</v>
      </c>
      <c r="FN37" s="93">
        <f t="shared" si="33"/>
        <v>22450</v>
      </c>
      <c r="FO37" s="93">
        <f t="shared" si="33"/>
        <v>27753</v>
      </c>
      <c r="FP37" s="93">
        <f t="shared" si="33"/>
        <v>28891</v>
      </c>
      <c r="FQ37" s="93">
        <f t="shared" si="33"/>
        <v>26691</v>
      </c>
      <c r="FR37" s="93">
        <f t="shared" si="33"/>
        <v>23205</v>
      </c>
      <c r="FS37" s="93">
        <f t="shared" si="33"/>
        <v>18525</v>
      </c>
      <c r="FT37" s="93">
        <f t="shared" si="33"/>
        <v>21594</v>
      </c>
      <c r="FU37" s="93">
        <f t="shared" ref="FU37:FW37" si="34">FU12+FU27</f>
        <v>22450</v>
      </c>
      <c r="FV37" s="93">
        <f t="shared" si="34"/>
        <v>22511</v>
      </c>
      <c r="FW37" s="93">
        <f t="shared" si="34"/>
        <v>14828</v>
      </c>
      <c r="FX37" s="93">
        <f t="shared" ref="FX37:FZ37" si="35">FX12+FX27</f>
        <v>14374</v>
      </c>
      <c r="FY37" s="93">
        <f t="shared" si="35"/>
        <v>15425</v>
      </c>
      <c r="FZ37" s="93">
        <f t="shared" si="35"/>
        <v>23688</v>
      </c>
      <c r="GA37" s="93">
        <f t="shared" ref="GA37:GI37" si="36">GA12+GA27</f>
        <v>30764</v>
      </c>
      <c r="GB37" s="93">
        <f t="shared" si="36"/>
        <v>34774</v>
      </c>
      <c r="GC37" s="93">
        <f t="shared" si="36"/>
        <v>29441</v>
      </c>
      <c r="GD37" s="93">
        <f t="shared" si="36"/>
        <v>23733</v>
      </c>
      <c r="GE37" s="93">
        <f t="shared" si="36"/>
        <v>20996</v>
      </c>
      <c r="GF37" s="93">
        <f t="shared" si="36"/>
        <v>22305</v>
      </c>
      <c r="GG37" s="93">
        <f t="shared" si="36"/>
        <v>22190</v>
      </c>
      <c r="GH37" s="93">
        <f t="shared" si="36"/>
        <v>26472</v>
      </c>
      <c r="GI37" s="93">
        <f t="shared" si="36"/>
        <v>20936.108899802231</v>
      </c>
    </row>
    <row r="38" spans="1:191" ht="15.75" x14ac:dyDescent="0.25">
      <c r="A38" t="s">
        <v>66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DV38" s="93"/>
      <c r="DW38" s="93"/>
      <c r="DX38" s="93"/>
      <c r="DY38" s="93"/>
      <c r="DZ38" s="93"/>
      <c r="EA38" s="93"/>
      <c r="EE38" s="93">
        <f t="shared" ref="EE38:FT38" si="37">EE13+EE28</f>
        <v>345445</v>
      </c>
      <c r="EF38" s="93">
        <f t="shared" si="37"/>
        <v>361545</v>
      </c>
      <c r="EG38" s="93">
        <f t="shared" si="37"/>
        <v>362194</v>
      </c>
      <c r="EH38" s="93">
        <f t="shared" si="37"/>
        <v>341273</v>
      </c>
      <c r="EI38" s="93">
        <f t="shared" si="37"/>
        <v>342682</v>
      </c>
      <c r="EJ38" s="93">
        <f t="shared" si="37"/>
        <v>347027</v>
      </c>
      <c r="EK38" s="93">
        <f t="shared" si="37"/>
        <v>360005</v>
      </c>
      <c r="EL38" s="93">
        <f t="shared" si="37"/>
        <v>339338</v>
      </c>
      <c r="EM38" s="93">
        <f t="shared" si="37"/>
        <v>308310</v>
      </c>
      <c r="EN38" s="93">
        <f t="shared" si="37"/>
        <v>338508</v>
      </c>
      <c r="EO38" s="93">
        <f t="shared" si="37"/>
        <v>336417</v>
      </c>
      <c r="EP38" s="93">
        <f t="shared" si="37"/>
        <v>336597</v>
      </c>
      <c r="EQ38" s="93">
        <f t="shared" si="37"/>
        <v>334938</v>
      </c>
      <c r="ER38" s="93">
        <f t="shared" si="37"/>
        <v>334951</v>
      </c>
      <c r="ES38" s="93">
        <f t="shared" si="37"/>
        <v>313496</v>
      </c>
      <c r="ET38" s="93">
        <f t="shared" si="37"/>
        <v>334717</v>
      </c>
      <c r="EU38" s="93">
        <f t="shared" si="37"/>
        <v>334129</v>
      </c>
      <c r="EV38" s="93">
        <f t="shared" si="37"/>
        <v>334585</v>
      </c>
      <c r="EW38" s="93">
        <f t="shared" si="37"/>
        <v>335370</v>
      </c>
      <c r="EX38" s="93">
        <f t="shared" si="37"/>
        <v>333985</v>
      </c>
      <c r="EY38" s="93">
        <f t="shared" si="37"/>
        <v>333769</v>
      </c>
      <c r="EZ38" s="93">
        <f t="shared" si="37"/>
        <v>317345</v>
      </c>
      <c r="FA38" s="93">
        <f t="shared" si="37"/>
        <v>316573</v>
      </c>
      <c r="FB38" s="93">
        <f t="shared" si="37"/>
        <v>320597</v>
      </c>
      <c r="FC38" s="93">
        <f t="shared" si="37"/>
        <v>319279</v>
      </c>
      <c r="FD38" s="93">
        <f t="shared" si="37"/>
        <v>318842</v>
      </c>
      <c r="FE38" s="93">
        <f t="shared" si="37"/>
        <v>318310</v>
      </c>
      <c r="FF38" s="93">
        <f t="shared" si="37"/>
        <v>319081</v>
      </c>
      <c r="FG38" s="93">
        <f t="shared" si="37"/>
        <v>321402</v>
      </c>
      <c r="FH38" s="93">
        <f t="shared" si="37"/>
        <v>199275</v>
      </c>
      <c r="FI38" s="93">
        <f t="shared" si="37"/>
        <v>250749</v>
      </c>
      <c r="FJ38" s="93">
        <f t="shared" si="37"/>
        <v>250823</v>
      </c>
      <c r="FK38" s="93">
        <f t="shared" si="37"/>
        <v>250766</v>
      </c>
      <c r="FL38" s="93">
        <f t="shared" si="37"/>
        <v>244466</v>
      </c>
      <c r="FM38" s="93">
        <f t="shared" si="37"/>
        <v>244662</v>
      </c>
      <c r="FN38" s="93">
        <f t="shared" si="37"/>
        <v>246563</v>
      </c>
      <c r="FO38" s="93">
        <f t="shared" si="37"/>
        <v>245621</v>
      </c>
      <c r="FP38" s="93">
        <f t="shared" si="37"/>
        <v>245244</v>
      </c>
      <c r="FQ38" s="93">
        <f t="shared" si="37"/>
        <v>245207</v>
      </c>
      <c r="FR38" s="93">
        <f t="shared" si="37"/>
        <v>235083</v>
      </c>
      <c r="FS38" s="93">
        <f t="shared" si="37"/>
        <v>233851</v>
      </c>
      <c r="FT38" s="93">
        <f t="shared" si="37"/>
        <v>233713</v>
      </c>
      <c r="FU38" s="93">
        <f t="shared" ref="FU38:FW38" si="38">FU13+FU28</f>
        <v>231194</v>
      </c>
      <c r="FV38" s="93">
        <f t="shared" si="38"/>
        <v>232766</v>
      </c>
      <c r="FW38" s="93">
        <f t="shared" si="38"/>
        <v>232733</v>
      </c>
      <c r="FX38" s="93">
        <f t="shared" ref="FX38:FZ38" si="39">FX13+FX28</f>
        <v>235557</v>
      </c>
      <c r="FY38" s="93">
        <f t="shared" si="39"/>
        <v>235022</v>
      </c>
      <c r="FZ38" s="93">
        <f t="shared" si="39"/>
        <v>235743</v>
      </c>
      <c r="GA38" s="93">
        <f t="shared" ref="GA38:GI38" si="40">GA13+GA28</f>
        <v>236928</v>
      </c>
      <c r="GB38" s="93">
        <f t="shared" si="40"/>
        <v>235754</v>
      </c>
      <c r="GC38" s="93">
        <f t="shared" si="40"/>
        <v>234880</v>
      </c>
      <c r="GD38" s="93">
        <f t="shared" si="40"/>
        <v>235964</v>
      </c>
      <c r="GE38" s="93">
        <f t="shared" si="40"/>
        <v>235511</v>
      </c>
      <c r="GF38" s="93">
        <f t="shared" si="40"/>
        <v>220450</v>
      </c>
      <c r="GG38" s="93">
        <f t="shared" si="40"/>
        <v>232347</v>
      </c>
      <c r="GH38" s="93">
        <f t="shared" si="40"/>
        <v>232103</v>
      </c>
      <c r="GI38" s="93">
        <f t="shared" si="40"/>
        <v>226615.94684888542</v>
      </c>
    </row>
    <row r="39" spans="1:191" ht="15.75" x14ac:dyDescent="0.2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DV39" s="93"/>
      <c r="DW39" s="93"/>
      <c r="DX39" s="93"/>
      <c r="DY39" s="93"/>
      <c r="DZ39" s="93"/>
      <c r="EA39" s="93"/>
      <c r="EE39" s="93">
        <f t="shared" ref="EE39:FT39" si="41">EE14+EE29</f>
        <v>85047091</v>
      </c>
      <c r="EF39" s="93">
        <f t="shared" si="41"/>
        <v>73294850</v>
      </c>
      <c r="EG39" s="93">
        <f t="shared" si="41"/>
        <v>71335587</v>
      </c>
      <c r="EH39" s="93">
        <f t="shared" si="41"/>
        <v>70040494</v>
      </c>
      <c r="EI39" s="93">
        <f t="shared" si="41"/>
        <v>69211842</v>
      </c>
      <c r="EJ39" s="93">
        <f t="shared" si="41"/>
        <v>76939171</v>
      </c>
      <c r="EK39" s="93">
        <f t="shared" si="41"/>
        <v>84161526</v>
      </c>
      <c r="EL39" s="93">
        <f t="shared" si="41"/>
        <v>87649563</v>
      </c>
      <c r="EM39" s="93">
        <f t="shared" si="41"/>
        <v>87760334</v>
      </c>
      <c r="EN39" s="93">
        <f t="shared" si="41"/>
        <v>71381468</v>
      </c>
      <c r="EO39" s="93">
        <f t="shared" si="41"/>
        <v>65619267</v>
      </c>
      <c r="EP39" s="93">
        <f t="shared" si="41"/>
        <v>76684147</v>
      </c>
      <c r="EQ39" s="93">
        <f t="shared" si="41"/>
        <v>80180263</v>
      </c>
      <c r="ER39" s="93">
        <f t="shared" si="41"/>
        <v>76153776</v>
      </c>
      <c r="ES39" s="93">
        <f t="shared" si="41"/>
        <v>73586542</v>
      </c>
      <c r="ET39" s="93">
        <f t="shared" si="41"/>
        <v>68330286</v>
      </c>
      <c r="EU39" s="93">
        <f t="shared" si="41"/>
        <v>69994573</v>
      </c>
      <c r="EV39" s="93">
        <f t="shared" si="41"/>
        <v>70309141</v>
      </c>
      <c r="EW39" s="93">
        <f t="shared" si="41"/>
        <v>85121105</v>
      </c>
      <c r="EX39" s="93">
        <f t="shared" si="41"/>
        <v>90872576</v>
      </c>
      <c r="EY39" s="93">
        <f t="shared" si="41"/>
        <v>75195936</v>
      </c>
      <c r="EZ39" s="93">
        <f t="shared" si="41"/>
        <v>68009637</v>
      </c>
      <c r="FA39" s="93">
        <f t="shared" si="41"/>
        <v>64228979</v>
      </c>
      <c r="FB39" s="93">
        <f t="shared" si="41"/>
        <v>76026454</v>
      </c>
      <c r="FC39" s="93">
        <f t="shared" si="41"/>
        <v>80996538</v>
      </c>
      <c r="FD39" s="93">
        <f t="shared" si="41"/>
        <v>73031880</v>
      </c>
      <c r="FE39" s="93">
        <f t="shared" si="41"/>
        <v>71092384</v>
      </c>
      <c r="FF39" s="93">
        <f t="shared" si="41"/>
        <v>67644001</v>
      </c>
      <c r="FG39" s="93">
        <f t="shared" si="41"/>
        <v>60935071</v>
      </c>
      <c r="FH39" s="93">
        <f t="shared" si="41"/>
        <v>72140029</v>
      </c>
      <c r="FI39" s="93">
        <f t="shared" si="41"/>
        <v>89542326</v>
      </c>
      <c r="FJ39" s="93">
        <f t="shared" si="41"/>
        <v>86163333</v>
      </c>
      <c r="FK39" s="93">
        <f t="shared" si="41"/>
        <v>75954988</v>
      </c>
      <c r="FL39" s="93">
        <f t="shared" si="41"/>
        <v>67164765</v>
      </c>
      <c r="FM39" s="93">
        <f t="shared" si="41"/>
        <v>68021419</v>
      </c>
      <c r="FN39" s="93">
        <f t="shared" si="41"/>
        <v>73059370</v>
      </c>
      <c r="FO39" s="93">
        <f t="shared" si="41"/>
        <v>79822976</v>
      </c>
      <c r="FP39" s="93">
        <f t="shared" si="41"/>
        <v>75454987</v>
      </c>
      <c r="FQ39" s="93">
        <f t="shared" si="41"/>
        <v>74736098</v>
      </c>
      <c r="FR39" s="93">
        <f t="shared" si="41"/>
        <v>70958899</v>
      </c>
      <c r="FS39" s="93">
        <f t="shared" si="41"/>
        <v>62575696</v>
      </c>
      <c r="FT39" s="93">
        <f t="shared" si="41"/>
        <v>78223787</v>
      </c>
      <c r="FU39" s="93">
        <f t="shared" ref="FU39:FW39" si="42">FU14+FU29</f>
        <v>86142224</v>
      </c>
      <c r="FV39" s="93">
        <f t="shared" si="42"/>
        <v>83855184</v>
      </c>
      <c r="FW39" s="93">
        <f t="shared" si="42"/>
        <v>83638547</v>
      </c>
      <c r="FX39" s="93">
        <f t="shared" ref="FX39:FZ39" si="43">FX14+FX29</f>
        <v>67394293</v>
      </c>
      <c r="FY39" s="93">
        <f t="shared" si="43"/>
        <v>66183346</v>
      </c>
      <c r="FZ39" s="93">
        <f t="shared" si="43"/>
        <v>73620057</v>
      </c>
      <c r="GA39" s="93">
        <f t="shared" ref="GA39:GI39" si="44">GA14+GA29</f>
        <v>79227579</v>
      </c>
      <c r="GB39" s="93">
        <f t="shared" si="44"/>
        <v>77446520</v>
      </c>
      <c r="GC39" s="93">
        <f t="shared" si="44"/>
        <v>73681693</v>
      </c>
      <c r="GD39" s="93">
        <f t="shared" si="44"/>
        <v>70710882</v>
      </c>
      <c r="GE39" s="93">
        <f t="shared" si="44"/>
        <v>65923846</v>
      </c>
      <c r="GF39" s="93">
        <f t="shared" si="44"/>
        <v>73374426</v>
      </c>
      <c r="GG39" s="93">
        <f t="shared" si="44"/>
        <v>84275821</v>
      </c>
      <c r="GH39" s="93">
        <f t="shared" si="44"/>
        <v>96145724</v>
      </c>
      <c r="GI39" s="93">
        <f t="shared" si="44"/>
        <v>73986244.329999998</v>
      </c>
    </row>
    <row r="40" spans="1:191" ht="15.75" thickBot="1" x14ac:dyDescent="0.3">
      <c r="EE40" s="93">
        <f>SUM(EE39:EG39)</f>
        <v>229677528</v>
      </c>
      <c r="EQ40" s="93">
        <f>SUM(EQ39:ES39)</f>
        <v>229920581</v>
      </c>
    </row>
    <row r="41" spans="1:191" x14ac:dyDescent="0.25">
      <c r="EE41" s="93">
        <f>SUM(EE31:EG32)</f>
        <v>77429381</v>
      </c>
      <c r="EN41" s="209"/>
      <c r="EO41" s="216" t="s">
        <v>74</v>
      </c>
      <c r="EP41" s="210">
        <f>SUM(EE31:EP32)+SUM(EE37:EP37)</f>
        <v>285575331</v>
      </c>
      <c r="EQ41" s="93">
        <f>SUM(EQ31:ES32)</f>
        <v>77953988</v>
      </c>
      <c r="EZ41" s="209"/>
      <c r="FA41" s="216" t="s">
        <v>74</v>
      </c>
      <c r="FB41" s="210">
        <f>SUM(EQ31:FB32)+SUM(EQ37:FB37)</f>
        <v>276225197</v>
      </c>
      <c r="FL41" s="209"/>
      <c r="FM41" s="216" t="s">
        <v>74</v>
      </c>
      <c r="FN41" s="210">
        <f>SUM(FC31:FN32)+SUM(FC37:FN37)</f>
        <v>295785560</v>
      </c>
    </row>
    <row r="42" spans="1:191" x14ac:dyDescent="0.25">
      <c r="EN42" s="211"/>
      <c r="EO42" s="215" t="s">
        <v>72</v>
      </c>
      <c r="EP42" s="212">
        <f>EP43-EP41</f>
        <v>633550009</v>
      </c>
      <c r="EZ42" s="211"/>
      <c r="FA42" s="215" t="s">
        <v>72</v>
      </c>
      <c r="FB42" s="212">
        <f>FB43-FB41</f>
        <v>621784071</v>
      </c>
      <c r="FL42" s="211"/>
      <c r="FM42" s="215" t="s">
        <v>72</v>
      </c>
      <c r="FN42" s="212">
        <f>FN43-FN41</f>
        <v>589960544</v>
      </c>
    </row>
    <row r="43" spans="1:191" ht="15.75" thickBot="1" x14ac:dyDescent="0.3">
      <c r="EN43" s="213"/>
      <c r="EO43" s="217" t="s">
        <v>73</v>
      </c>
      <c r="EP43" s="214">
        <f>SUM(EE39:EP39)</f>
        <v>919125340</v>
      </c>
      <c r="EZ43" s="213"/>
      <c r="FA43" s="217" t="s">
        <v>73</v>
      </c>
      <c r="FB43" s="214">
        <f>SUM(EQ39:FB39)</f>
        <v>898009268</v>
      </c>
      <c r="FL43" s="213"/>
      <c r="FM43" s="217" t="s">
        <v>73</v>
      </c>
      <c r="FN43" s="214">
        <f>SUM(FC39:FN39)</f>
        <v>885746104</v>
      </c>
    </row>
    <row r="44" spans="1:191" ht="15.75" thickBot="1" x14ac:dyDescent="0.3"/>
    <row r="45" spans="1:191" x14ac:dyDescent="0.25">
      <c r="EY45" s="277" t="s">
        <v>77</v>
      </c>
      <c r="EZ45" s="278"/>
      <c r="FA45" s="278"/>
      <c r="FB45" s="279" t="s">
        <v>80</v>
      </c>
      <c r="FC45" s="280"/>
      <c r="FK45" s="277" t="s">
        <v>77</v>
      </c>
      <c r="FL45" s="278"/>
      <c r="FM45" s="278"/>
      <c r="FN45" s="279" t="s">
        <v>76</v>
      </c>
      <c r="FO45" s="280"/>
    </row>
    <row r="46" spans="1:191" x14ac:dyDescent="0.25">
      <c r="EY46" s="275" t="s">
        <v>78</v>
      </c>
      <c r="EZ46" s="276"/>
      <c r="FA46" s="276"/>
      <c r="FB46" s="225">
        <f>SUM(EQ14:FB14)/1000</f>
        <v>438530.685</v>
      </c>
      <c r="FC46" s="221" t="s">
        <v>75</v>
      </c>
      <c r="FK46" s="275" t="s">
        <v>78</v>
      </c>
      <c r="FL46" s="276"/>
      <c r="FM46" s="276"/>
      <c r="FN46" s="220">
        <f>SUM(FC14:FN14)/1000</f>
        <v>445634.13099999999</v>
      </c>
      <c r="FO46" s="221" t="s">
        <v>75</v>
      </c>
    </row>
    <row r="47" spans="1:191" x14ac:dyDescent="0.25">
      <c r="EY47" s="275" t="s">
        <v>79</v>
      </c>
      <c r="EZ47" s="276"/>
      <c r="FA47" s="276"/>
      <c r="FB47" s="225">
        <f>SUM(EQ29:FB29)/1000</f>
        <v>459478.58299999998</v>
      </c>
      <c r="FC47" s="221" t="s">
        <v>75</v>
      </c>
      <c r="FK47" s="275" t="s">
        <v>79</v>
      </c>
      <c r="FL47" s="276"/>
      <c r="FM47" s="276"/>
      <c r="FN47" s="220">
        <f>SUM(FC29:FN29)/1000</f>
        <v>440111.973</v>
      </c>
      <c r="FO47" s="221" t="s">
        <v>75</v>
      </c>
    </row>
    <row r="48" spans="1:191" ht="15.75" thickBot="1" x14ac:dyDescent="0.3">
      <c r="EY48" s="213"/>
      <c r="EZ48" s="222"/>
      <c r="FA48" s="223" t="s">
        <v>73</v>
      </c>
      <c r="FB48" s="227">
        <f>FB46+FB47</f>
        <v>898009.26799999992</v>
      </c>
      <c r="FC48" s="224" t="s">
        <v>75</v>
      </c>
      <c r="FK48" s="213"/>
      <c r="FL48" s="222"/>
      <c r="FM48" s="223" t="s">
        <v>73</v>
      </c>
      <c r="FN48" s="226">
        <f>FN46+FN47</f>
        <v>885746.10400000005</v>
      </c>
      <c r="FO48" s="224" t="s">
        <v>75</v>
      </c>
    </row>
  </sheetData>
  <mergeCells count="134">
    <mergeCell ref="GG4:GI5"/>
    <mergeCell ref="GG19:GI20"/>
    <mergeCell ref="GA4:GC5"/>
    <mergeCell ref="GA19:GC20"/>
    <mergeCell ref="FX4:FZ5"/>
    <mergeCell ref="FX19:FZ20"/>
    <mergeCell ref="CO4:CQ5"/>
    <mergeCell ref="R19:T20"/>
    <mergeCell ref="U19:W20"/>
    <mergeCell ref="FU4:FW5"/>
    <mergeCell ref="FU19:FW20"/>
    <mergeCell ref="DJ19:DL20"/>
    <mergeCell ref="DM19:DO20"/>
    <mergeCell ref="DS4:DU5"/>
    <mergeCell ref="DS19:DU20"/>
    <mergeCell ref="DG19:DI20"/>
    <mergeCell ref="DA19:DC20"/>
    <mergeCell ref="DA4:DC5"/>
    <mergeCell ref="CX19:CZ20"/>
    <mergeCell ref="DD19:DF20"/>
    <mergeCell ref="R4:T5"/>
    <mergeCell ref="CI4:CK5"/>
    <mergeCell ref="AJ4:AL5"/>
    <mergeCell ref="BE4:BG5"/>
    <mergeCell ref="FR4:FT5"/>
    <mergeCell ref="FR19:FT20"/>
    <mergeCell ref="AV4:AX5"/>
    <mergeCell ref="AY4:BA5"/>
    <mergeCell ref="BB4:BD5"/>
    <mergeCell ref="BH4:BJ5"/>
    <mergeCell ref="BK4:BM5"/>
    <mergeCell ref="AS4:AU5"/>
    <mergeCell ref="BN4:BP5"/>
    <mergeCell ref="CX4:CZ5"/>
    <mergeCell ref="DV4:DX5"/>
    <mergeCell ref="EN19:EP20"/>
    <mergeCell ref="EH4:EJ5"/>
    <mergeCell ref="EH19:EJ20"/>
    <mergeCell ref="DP4:DR5"/>
    <mergeCell ref="DJ4:DL5"/>
    <mergeCell ref="AV19:AX20"/>
    <mergeCell ref="CO19:CQ20"/>
    <mergeCell ref="EK4:EM5"/>
    <mergeCell ref="EK19:EM20"/>
    <mergeCell ref="DM4:DO5"/>
    <mergeCell ref="U4:W5"/>
    <mergeCell ref="AP4:AR5"/>
    <mergeCell ref="AY19:BA20"/>
    <mergeCell ref="AS19:AU20"/>
    <mergeCell ref="L19:N20"/>
    <mergeCell ref="CR4:CT5"/>
    <mergeCell ref="CR19:CT20"/>
    <mergeCell ref="AP19:AR20"/>
    <mergeCell ref="AA4:AC5"/>
    <mergeCell ref="X19:Z20"/>
    <mergeCell ref="AG19:AI20"/>
    <mergeCell ref="C19:E20"/>
    <mergeCell ref="F19:H20"/>
    <mergeCell ref="I19:K20"/>
    <mergeCell ref="CU4:CW5"/>
    <mergeCell ref="BW4:BY5"/>
    <mergeCell ref="BZ4:CB5"/>
    <mergeCell ref="CC4:CE5"/>
    <mergeCell ref="CF4:CH5"/>
    <mergeCell ref="BQ4:BS5"/>
    <mergeCell ref="AM19:AO20"/>
    <mergeCell ref="BB19:BD20"/>
    <mergeCell ref="BE19:BG20"/>
    <mergeCell ref="BH19:BJ20"/>
    <mergeCell ref="BQ19:BS20"/>
    <mergeCell ref="C4:E5"/>
    <mergeCell ref="F4:H5"/>
    <mergeCell ref="BT4:BV5"/>
    <mergeCell ref="CL4:CN5"/>
    <mergeCell ref="O19:Q20"/>
    <mergeCell ref="AD19:AF20"/>
    <mergeCell ref="AJ19:AL20"/>
    <mergeCell ref="I4:K5"/>
    <mergeCell ref="L4:N5"/>
    <mergeCell ref="O4:Q5"/>
    <mergeCell ref="X4:Z5"/>
    <mergeCell ref="BK19:BM20"/>
    <mergeCell ref="BN19:BP20"/>
    <mergeCell ref="AD4:AF5"/>
    <mergeCell ref="AG4:AI5"/>
    <mergeCell ref="AM4:AO5"/>
    <mergeCell ref="BT19:BV20"/>
    <mergeCell ref="BW19:BY20"/>
    <mergeCell ref="AA19:AC20"/>
    <mergeCell ref="ET19:EV20"/>
    <mergeCell ref="EQ4:ES5"/>
    <mergeCell ref="EQ19:ES20"/>
    <mergeCell ref="ET4:EV5"/>
    <mergeCell ref="EB4:ED5"/>
    <mergeCell ref="EB19:ED20"/>
    <mergeCell ref="EN4:EP5"/>
    <mergeCell ref="BZ19:CB20"/>
    <mergeCell ref="CC19:CE20"/>
    <mergeCell ref="CF19:CH20"/>
    <mergeCell ref="DV19:DX20"/>
    <mergeCell ref="EE4:EG5"/>
    <mergeCell ref="EE19:EG20"/>
    <mergeCell ref="CI19:CK20"/>
    <mergeCell ref="CL19:CN20"/>
    <mergeCell ref="DP19:DR20"/>
    <mergeCell ref="DY4:EA5"/>
    <mergeCell ref="DY19:EA20"/>
    <mergeCell ref="DG4:DI5"/>
    <mergeCell ref="DD4:DF5"/>
    <mergeCell ref="CU19:CW20"/>
    <mergeCell ref="GD4:GF5"/>
    <mergeCell ref="GD19:GF20"/>
    <mergeCell ref="FK47:FM47"/>
    <mergeCell ref="FK46:FM46"/>
    <mergeCell ref="FK45:FM45"/>
    <mergeCell ref="FN45:FO45"/>
    <mergeCell ref="EY45:FA45"/>
    <mergeCell ref="FB45:FC45"/>
    <mergeCell ref="EY46:FA46"/>
    <mergeCell ref="EY47:FA47"/>
    <mergeCell ref="FI4:FK5"/>
    <mergeCell ref="FI19:FK20"/>
    <mergeCell ref="FF4:FH5"/>
    <mergeCell ref="FF19:FH20"/>
    <mergeCell ref="FC19:FE20"/>
    <mergeCell ref="FL4:FN5"/>
    <mergeCell ref="FL19:FN20"/>
    <mergeCell ref="FO4:FQ5"/>
    <mergeCell ref="FO19:FQ20"/>
    <mergeCell ref="FC4:FE5"/>
    <mergeCell ref="EZ4:FB5"/>
    <mergeCell ref="EZ19:FB20"/>
    <mergeCell ref="EW4:EY5"/>
    <mergeCell ref="EW19:EY20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Migration Report-Customer Count</vt:lpstr>
      <vt:lpstr>Migration Report-Retail kWhs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Summerfield</dc:creator>
  <cp:lastModifiedBy>John Warshaw</cp:lastModifiedBy>
  <cp:lastPrinted>2019-01-16T14:15:33Z</cp:lastPrinted>
  <dcterms:created xsi:type="dcterms:W3CDTF">2015-09-08T13:23:38Z</dcterms:created>
  <dcterms:modified xsi:type="dcterms:W3CDTF">2022-11-01T20:20:44Z</dcterms:modified>
</cp:coreProperties>
</file>